
<file path=[Content_Types].xml><?xml version="1.0" encoding="utf-8"?>
<Types xmlns="http://schemas.openxmlformats.org/package/2006/content-types"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6" rupBuild="17571"/>
  <workbookPr/>
  <mc:AlternateContent xmlns:mc="http://schemas.openxmlformats.org/markup-compatibility/2006">
    <mc:Choice Requires="x15">
      <x15ac:absPath xmlns:x15ac="http://schemas.microsoft.com/office/spreadsheetml/2010/11/ac" url="C:\Users\Kurt\Desktop\Documents\New webs\water\files\"/>
    </mc:Choice>
  </mc:AlternateContent>
  <bookViews>
    <workbookView xWindow="480" yWindow="30" windowWidth="11835" windowHeight="6615"/>
  </bookViews>
  <sheets>
    <sheet name="Recipes" sheetId="1" r:id="rId1"/>
    <sheet name="Dwell time calc" sheetId="6" r:id="rId2"/>
    <sheet name="Bottle weights" sheetId="4" r:id="rId3"/>
    <sheet name="Old water data" sheetId="2" r:id="rId4"/>
    <sheet name="Slope plots" sheetId="3" r:id="rId5"/>
  </sheets>
  <calcPr calcId="162913"/>
</workbook>
</file>

<file path=xl/calcChain.xml><?xml version="1.0" encoding="utf-8"?>
<calcChain xmlns="http://schemas.openxmlformats.org/spreadsheetml/2006/main">
  <c r="G10" i="4" l="1"/>
  <c r="F10" i="4"/>
  <c r="E10" i="4"/>
  <c r="D10" i="4"/>
  <c r="C10" i="4"/>
  <c r="G4" i="4"/>
  <c r="G5" i="6" l="1"/>
  <c r="L10" i="1"/>
  <c r="Q11" i="1"/>
  <c r="P11" i="1"/>
  <c r="O11" i="1"/>
  <c r="H7" i="6" l="1"/>
  <c r="D10" i="6"/>
  <c r="D12" i="6"/>
  <c r="E4" i="6"/>
  <c r="G4" i="6" s="1"/>
  <c r="H4" i="6" s="1"/>
  <c r="E6" i="6"/>
  <c r="G6" i="6" s="1"/>
  <c r="H6" i="6" s="1"/>
  <c r="E7" i="6"/>
  <c r="G7" i="6" s="1"/>
  <c r="E8" i="6"/>
  <c r="G8" i="6" s="1"/>
  <c r="H8" i="6" s="1"/>
  <c r="E10" i="6"/>
  <c r="G10" i="6" s="1"/>
  <c r="H10" i="6" s="1"/>
  <c r="E12" i="6"/>
  <c r="E5" i="6"/>
  <c r="H5" i="6" s="1"/>
  <c r="I7" i="6" s="1"/>
  <c r="E9" i="6"/>
  <c r="G9" i="6" s="1"/>
  <c r="H9" i="6" s="1"/>
  <c r="E11" i="6"/>
  <c r="G11" i="6" s="1"/>
  <c r="H11" i="6" s="1"/>
  <c r="E3" i="6"/>
  <c r="G3" i="6" s="1"/>
  <c r="H3" i="6" s="1"/>
  <c r="I9" i="6" l="1"/>
  <c r="I6" i="6"/>
  <c r="I5" i="6"/>
  <c r="I10" i="6"/>
  <c r="I3" i="6"/>
  <c r="I12" i="6"/>
  <c r="I8" i="6"/>
  <c r="I4" i="6"/>
  <c r="I11" i="6"/>
  <c r="G12" i="6"/>
  <c r="H12" i="6" s="1"/>
  <c r="B10" i="4" l="1"/>
  <c r="L4" i="1" l="1"/>
  <c r="L5" i="1"/>
  <c r="L6" i="1"/>
  <c r="L7" i="1"/>
  <c r="L8" i="1"/>
  <c r="L9" i="1"/>
  <c r="I13" i="6" l="1"/>
  <c r="H17" i="1"/>
  <c r="H18" i="1"/>
  <c r="H16" i="1"/>
  <c r="O139" i="2"/>
  <c r="N139" i="2"/>
  <c r="M139" i="2"/>
  <c r="L139" i="2"/>
  <c r="K139" i="2"/>
  <c r="J139" i="2"/>
  <c r="I139" i="2"/>
  <c r="O138" i="2"/>
  <c r="N138" i="2"/>
  <c r="M138" i="2"/>
  <c r="L138" i="2"/>
  <c r="K138" i="2"/>
  <c r="J138" i="2"/>
  <c r="I138" i="2"/>
  <c r="O137" i="2"/>
  <c r="N137" i="2"/>
  <c r="M137" i="2"/>
  <c r="L137" i="2"/>
  <c r="K137" i="2"/>
  <c r="J137" i="2"/>
  <c r="I137" i="2"/>
  <c r="O136" i="2"/>
  <c r="N136" i="2"/>
  <c r="M136" i="2"/>
  <c r="L136" i="2"/>
  <c r="K136" i="2"/>
  <c r="J136" i="2"/>
  <c r="I136" i="2"/>
  <c r="O134" i="2"/>
  <c r="N134" i="2"/>
  <c r="M134" i="2"/>
  <c r="L134" i="2"/>
  <c r="K134" i="2"/>
  <c r="J134" i="2"/>
  <c r="I134" i="2"/>
  <c r="E18" i="1"/>
  <c r="E17" i="1"/>
  <c r="L17" i="1" s="1"/>
  <c r="E16" i="1"/>
  <c r="E5" i="1"/>
  <c r="H5" i="1" s="1"/>
  <c r="E6" i="1"/>
  <c r="H6" i="1" s="1"/>
  <c r="E7" i="1"/>
  <c r="H7" i="1" s="1"/>
  <c r="E8" i="1"/>
  <c r="H8" i="1" s="1"/>
  <c r="E9" i="1"/>
  <c r="H9" i="1" s="1"/>
  <c r="E10" i="1"/>
  <c r="H10" i="1" s="1"/>
  <c r="E4" i="1"/>
  <c r="H4" i="1" s="1"/>
  <c r="L18" i="1" l="1"/>
  <c r="L16" i="1"/>
</calcChain>
</file>

<file path=xl/sharedStrings.xml><?xml version="1.0" encoding="utf-8"?>
<sst xmlns="http://schemas.openxmlformats.org/spreadsheetml/2006/main" count="1272" uniqueCount="242">
  <si>
    <t>P</t>
  </si>
  <si>
    <t>Zn</t>
  </si>
  <si>
    <t>Cu</t>
  </si>
  <si>
    <t>Rb</t>
  </si>
  <si>
    <t>Sr</t>
  </si>
  <si>
    <t>Ba</t>
  </si>
  <si>
    <t>Pb</t>
  </si>
  <si>
    <t>U</t>
  </si>
  <si>
    <t>1000 ug/g conc</t>
  </si>
  <si>
    <t>1000 ug/ml conc</t>
  </si>
  <si>
    <t>Standards</t>
  </si>
  <si>
    <t>Internal standards</t>
  </si>
  <si>
    <t>Ga</t>
  </si>
  <si>
    <t>La</t>
  </si>
  <si>
    <t>Bi</t>
  </si>
  <si>
    <t>Analyzed at the Geology Department, Union College, Schenectady, NY  12308</t>
  </si>
  <si>
    <t>Concentrations ppb</t>
  </si>
  <si>
    <t>State</t>
  </si>
  <si>
    <t>Town</t>
  </si>
  <si>
    <t>Type</t>
  </si>
  <si>
    <t>Source</t>
  </si>
  <si>
    <t>Supplier</t>
  </si>
  <si>
    <t>Analyst</t>
  </si>
  <si>
    <t>Date</t>
  </si>
  <si>
    <t>Sample</t>
  </si>
  <si>
    <t>CT</t>
  </si>
  <si>
    <t>Riverton</t>
  </si>
  <si>
    <t>Private well</t>
  </si>
  <si>
    <t>Charles Ahles</t>
  </si>
  <si>
    <t>K.Hollocher</t>
  </si>
  <si>
    <t/>
  </si>
  <si>
    <t>MA</t>
  </si>
  <si>
    <t>Natick</t>
  </si>
  <si>
    <t>Michael Singer</t>
  </si>
  <si>
    <t>Shutesbury</t>
  </si>
  <si>
    <t>Peter Robinson</t>
  </si>
  <si>
    <t>NH</t>
  </si>
  <si>
    <t>Enfield</t>
  </si>
  <si>
    <t>Mr. Martin's Well Water</t>
  </si>
  <si>
    <t>Bill Martin</t>
  </si>
  <si>
    <t>Keith Correia</t>
  </si>
  <si>
    <t>New London</t>
  </si>
  <si>
    <t>Amie Yuskaitis</t>
  </si>
  <si>
    <t>NY</t>
  </si>
  <si>
    <t>Delhi</t>
  </si>
  <si>
    <t>Private well water</t>
  </si>
  <si>
    <t>Rozlyn McCall</t>
  </si>
  <si>
    <t>East Chatham</t>
  </si>
  <si>
    <t>Katherine Ambrosio</t>
  </si>
  <si>
    <t>Edinbury</t>
  </si>
  <si>
    <t>John Winters</t>
  </si>
  <si>
    <t>Esperance</t>
  </si>
  <si>
    <t>Frankie</t>
  </si>
  <si>
    <t>Tom Katrambone</t>
  </si>
  <si>
    <t>Greenwich</t>
  </si>
  <si>
    <t>John Cloutier</t>
  </si>
  <si>
    <t>Kinderhook</t>
  </si>
  <si>
    <t>Bena</t>
  </si>
  <si>
    <t>Knox</t>
  </si>
  <si>
    <t>Barbara Danowski</t>
  </si>
  <si>
    <t>K. Hollocher</t>
  </si>
  <si>
    <t>Mount Tremper</t>
  </si>
  <si>
    <t>Kristopher Lovelett</t>
  </si>
  <si>
    <t>Potsdam</t>
  </si>
  <si>
    <t>Alexander Smith</t>
  </si>
  <si>
    <t>Saratoga Springs</t>
  </si>
  <si>
    <t>Private Well</t>
  </si>
  <si>
    <t>Barbara Hancher</t>
  </si>
  <si>
    <t>Schenectady</t>
  </si>
  <si>
    <t>Christopher Sears</t>
  </si>
  <si>
    <t>VT</t>
  </si>
  <si>
    <t>West Windsor</t>
  </si>
  <si>
    <t>Jim Ehlen</t>
  </si>
  <si>
    <t>Glenville</t>
  </si>
  <si>
    <t>Don Rodbell</t>
  </si>
  <si>
    <t>Kurt Hollocher</t>
  </si>
  <si>
    <t>Ferra Bush</t>
  </si>
  <si>
    <t>John Arnason</t>
  </si>
  <si>
    <t>Ct</t>
  </si>
  <si>
    <t>West Simsbury</t>
  </si>
  <si>
    <t>T</t>
  </si>
  <si>
    <t>Town tap water</t>
  </si>
  <si>
    <t>Rob Newton</t>
  </si>
  <si>
    <t>Framingham</t>
  </si>
  <si>
    <t>William McKenna</t>
  </si>
  <si>
    <t>Marshfield</t>
  </si>
  <si>
    <t>Michael Gill</t>
  </si>
  <si>
    <t>Watertown</t>
  </si>
  <si>
    <t>Town tap water, 1:00 PM</t>
  </si>
  <si>
    <t>Gus Bailey</t>
  </si>
  <si>
    <t>Town tap water, 5:30 AM</t>
  </si>
  <si>
    <t>West Springfield</t>
  </si>
  <si>
    <t>Lisa Tesarik</t>
  </si>
  <si>
    <t>Albany</t>
  </si>
  <si>
    <t>David Lang</t>
  </si>
  <si>
    <t>Vinh Diep</t>
  </si>
  <si>
    <t>Barneveld</t>
  </si>
  <si>
    <t>Melody Lusk</t>
  </si>
  <si>
    <t>Bethlehem</t>
  </si>
  <si>
    <t>Richard Milham</t>
  </si>
  <si>
    <t>Burnt Hills</t>
  </si>
  <si>
    <t>Christopher Czaban</t>
  </si>
  <si>
    <t>Chappequa</t>
  </si>
  <si>
    <t>Home den faucet</t>
  </si>
  <si>
    <t>A.Bailey</t>
  </si>
  <si>
    <t>C</t>
  </si>
  <si>
    <t>Home kitchen</t>
  </si>
  <si>
    <t>E</t>
  </si>
  <si>
    <t>School refrigerated water fountain</t>
  </si>
  <si>
    <t>A</t>
  </si>
  <si>
    <t>School unrefrigerated water fountain</t>
  </si>
  <si>
    <t>B</t>
  </si>
  <si>
    <t>Town water plant</t>
  </si>
  <si>
    <t>D</t>
  </si>
  <si>
    <t>Clifton Park</t>
  </si>
  <si>
    <t>Ken Barth</t>
  </si>
  <si>
    <t>Steve Mackey</t>
  </si>
  <si>
    <t>Cohoes</t>
  </si>
  <si>
    <t>Maria Lebron</t>
  </si>
  <si>
    <t>Colonie</t>
  </si>
  <si>
    <t>Kevin Allison</t>
  </si>
  <si>
    <t>Ithaca</t>
  </si>
  <si>
    <t>Jeff Schwarz</t>
  </si>
  <si>
    <t>New York City</t>
  </si>
  <si>
    <t>Amy Cypres</t>
  </si>
  <si>
    <t>Paul Skoczylas</t>
  </si>
  <si>
    <t>Niskayuna</t>
  </si>
  <si>
    <t>Gretchen Turner</t>
  </si>
  <si>
    <t>Heather Vandewalker</t>
  </si>
  <si>
    <t>Queensbury</t>
  </si>
  <si>
    <t>Jeffrey Jiampetti</t>
  </si>
  <si>
    <t>Rome</t>
  </si>
  <si>
    <t>Diane Palmer</t>
  </si>
  <si>
    <t>Schenectady tapwater</t>
  </si>
  <si>
    <t>Tap water</t>
  </si>
  <si>
    <t>Paul Gremillion</t>
  </si>
  <si>
    <t>Bathtub</t>
  </si>
  <si>
    <t>Sink</t>
  </si>
  <si>
    <t>Litter room</t>
  </si>
  <si>
    <t>Aaron Mango</t>
  </si>
  <si>
    <t>Alexandra Beuchert</t>
  </si>
  <si>
    <t>Alexandra Conway</t>
  </si>
  <si>
    <t>Amy Ambrosini</t>
  </si>
  <si>
    <t>Cara Rothfuss</t>
  </si>
  <si>
    <t>Chad Schneider</t>
  </si>
  <si>
    <t>Chris Colpoys</t>
  </si>
  <si>
    <t>Chris Johnston</t>
  </si>
  <si>
    <t>Christian Glover</t>
  </si>
  <si>
    <t>Chuck Parish</t>
  </si>
  <si>
    <t>David Greenberg</t>
  </si>
  <si>
    <t>David Strickland</t>
  </si>
  <si>
    <t>Dina Bronstein</t>
  </si>
  <si>
    <t>Eric Hammer</t>
  </si>
  <si>
    <t>George Lombardo</t>
  </si>
  <si>
    <t>Gregg Lavine</t>
  </si>
  <si>
    <t>James Nickerson</t>
  </si>
  <si>
    <t>Joanne Wallach</t>
  </si>
  <si>
    <t>Joe Kotright</t>
  </si>
  <si>
    <t>Joel Voltera</t>
  </si>
  <si>
    <t>Josh Snyder</t>
  </si>
  <si>
    <t>Kathleen Ruggiero</t>
  </si>
  <si>
    <t>Kevin Sullivan</t>
  </si>
  <si>
    <t>Kristen Morse</t>
  </si>
  <si>
    <t>Lawrence Paska</t>
  </si>
  <si>
    <t>Leonid Rosenfeld</t>
  </si>
  <si>
    <t>Lonny Fidalgo</t>
  </si>
  <si>
    <t>Louie Cerreta</t>
  </si>
  <si>
    <t>Mark Maglienti</t>
  </si>
  <si>
    <t>Matt Johnson</t>
  </si>
  <si>
    <t>Micah Sherman</t>
  </si>
  <si>
    <t>Michael Benson</t>
  </si>
  <si>
    <t>Michael Bush</t>
  </si>
  <si>
    <t>Nannette Orr</t>
  </si>
  <si>
    <t>Pamela Snyder</t>
  </si>
  <si>
    <t>Patty Fintak</t>
  </si>
  <si>
    <t>Peter Castiglia</t>
  </si>
  <si>
    <t>Ricardo Laremont</t>
  </si>
  <si>
    <t>Richard Ferro</t>
  </si>
  <si>
    <t>Robyn Ross</t>
  </si>
  <si>
    <t>Seth Condell</t>
  </si>
  <si>
    <t>Sunil Schneider</t>
  </si>
  <si>
    <t>Timothy Howe</t>
  </si>
  <si>
    <t>Todd Hollenbach</t>
  </si>
  <si>
    <t>Tonya Capparello</t>
  </si>
  <si>
    <t>Tracy Zheng</t>
  </si>
  <si>
    <t>Tsuyoshi Kobayashi</t>
  </si>
  <si>
    <t>Town tap water, Scotti's</t>
  </si>
  <si>
    <t>Adam Adesso</t>
  </si>
  <si>
    <t>Scotia</t>
  </si>
  <si>
    <t>Stacey Fellows</t>
  </si>
  <si>
    <t>Vestal</t>
  </si>
  <si>
    <t>Amy Hecht</t>
  </si>
  <si>
    <t>Wayne</t>
  </si>
  <si>
    <t>Rachel Morgan</t>
  </si>
  <si>
    <t>OH</t>
  </si>
  <si>
    <t>Oxford</t>
  </si>
  <si>
    <t>Rebecca Gergley</t>
  </si>
  <si>
    <t>Essex</t>
  </si>
  <si>
    <t>Timothy Ericson</t>
  </si>
  <si>
    <t>Norwich</t>
  </si>
  <si>
    <t>Brad Brundage</t>
  </si>
  <si>
    <t>Number of values</t>
  </si>
  <si>
    <t>Average</t>
  </si>
  <si>
    <t>Median</t>
  </si>
  <si>
    <t>Maximum value</t>
  </si>
  <si>
    <t>Minimum value</t>
  </si>
  <si>
    <t>Standard concentrations</t>
  </si>
  <si>
    <t>Chemical analyses of water from private wells (P) and public water supplies (T).</t>
  </si>
  <si>
    <t>Reported density</t>
  </si>
  <si>
    <t>Desired conc, ppb</t>
  </si>
  <si>
    <t>Single-element solutions</t>
  </si>
  <si>
    <t>Density-corrected concentration</t>
  </si>
  <si>
    <t>100 ml volumetric flask</t>
  </si>
  <si>
    <t>Added to analyzed solutions</t>
  </si>
  <si>
    <t>*</t>
  </si>
  <si>
    <t>*0.1 ml added to each 10 ml unknown, 0.5 ml added to each50 ml standard.</t>
  </si>
  <si>
    <t>ml in flask, std. 1</t>
  </si>
  <si>
    <t>Conc in flask,  std. 1</t>
  </si>
  <si>
    <t>ml std 1 to 50 ml</t>
  </si>
  <si>
    <t>Conc in 50 ml</t>
  </si>
  <si>
    <t>500 ml bottle</t>
  </si>
  <si>
    <t>Conc in bottle,  int. std. 1</t>
  </si>
  <si>
    <t>ml in bottle, int. std. 1</t>
  </si>
  <si>
    <t>ml int. std. 1 to 50 ml</t>
  </si>
  <si>
    <t>Internal standard concentrations, ppb</t>
  </si>
  <si>
    <t>Desired conc.</t>
  </si>
  <si>
    <t>Weight, g</t>
  </si>
  <si>
    <t>Low-strength water bottle</t>
  </si>
  <si>
    <t>Juice bottle</t>
  </si>
  <si>
    <t>Oz</t>
  </si>
  <si>
    <t>ml</t>
  </si>
  <si>
    <t>PE 125 ml bottle</t>
  </si>
  <si>
    <t>Ionization efficiency</t>
  </si>
  <si>
    <t>Expected signal</t>
  </si>
  <si>
    <t>Analyzed mass</t>
  </si>
  <si>
    <t>Soda bottle</t>
  </si>
  <si>
    <t>PE 60 ml bottle</t>
  </si>
  <si>
    <t>Dwell time, ms, normalized to min = 2</t>
  </si>
  <si>
    <t>Expcted signal reciprocal</t>
  </si>
  <si>
    <t>Concentration, ppb</t>
  </si>
  <si>
    <t>Isotope abundance, %</t>
  </si>
  <si>
    <t>ICP-MS sensitivity, max=1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</si>
</sst>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164" formatCode="0.0"/>
    <numFmt numFmtId="165" formatCode="0.000"/>
    <numFmt numFmtId="166" formatCode="0.00000"/>
    <numFmt numFmtId="167" formatCode="0.0000"/>
    <numFmt numFmtId="168" formatCode="dd\-mmm\-yy"/>
    <numFmt numFmtId="169" formatCode="0.000000"/>
  </numFmts>
  <fonts count="17" x14ac:knownFonts="1">
    <font>
      <sz val="9"/>
      <name val="Arial"/>
    </font>
    <font>
      <sz val="9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0"/>
      <color rgb="FFFF0000"/>
      <name val="Arial"/>
      <family val="2"/>
    </font>
    <font>
      <sz val="9"/>
      <color rgb="FFFF0000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9"/>
      <color rgb="FF0070C0"/>
      <name val="Calibri"/>
      <family val="2"/>
      <scheme val="minor"/>
    </font>
    <font>
      <b/>
      <sz val="9"/>
      <color rgb="FF00B050"/>
      <name val="Calibri"/>
      <family val="2"/>
      <scheme val="minor"/>
    </font>
    <font>
      <b/>
      <sz val="9"/>
      <color rgb="FFFF0000"/>
      <name val="Calibri"/>
      <family val="2"/>
      <scheme val="minor"/>
    </font>
    <font>
      <sz val="9"/>
      <color rgb="FF0070C0"/>
      <name val="Calibri"/>
      <family val="2"/>
      <scheme val="minor"/>
    </font>
    <font>
      <sz val="9"/>
      <color rgb="FF00B050"/>
      <name val="Calibri"/>
      <family val="2"/>
      <scheme val="minor"/>
    </font>
    <font>
      <b/>
      <sz val="9"/>
      <name val="Arial"/>
      <family val="2"/>
    </font>
    <font>
      <sz val="9"/>
      <color rgb="FFFF0000"/>
      <name val="Arial"/>
      <family val="2"/>
    </font>
    <font>
      <b/>
      <sz val="9"/>
      <color rgb="FF00B0F0"/>
      <name val="Calibri"/>
      <family val="2"/>
      <scheme val="minor"/>
    </font>
    <font>
      <sz val="9"/>
      <color rgb="FF00B0F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</fills>
  <borders count="2">
    <border>
      <left/>
      <right/>
      <top/>
      <bottom/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77">
    <xf numFmtId="0" fontId="0" fillId="0" borderId="0" xfId="0"/>
    <xf numFmtId="1" fontId="0" fillId="0" borderId="0" xfId="0" applyNumberFormat="1"/>
    <xf numFmtId="0" fontId="0" fillId="0" borderId="0" xfId="0" applyAlignment="1">
      <alignment wrapText="1"/>
    </xf>
    <xf numFmtId="164" fontId="0" fillId="0" borderId="0" xfId="0" applyNumberFormat="1"/>
    <xf numFmtId="165" fontId="0" fillId="0" borderId="0" xfId="0" applyNumberFormat="1"/>
    <xf numFmtId="0" fontId="3" fillId="0" borderId="0" xfId="0" applyFont="1" applyAlignment="1">
      <alignment horizontal="left"/>
    </xf>
    <xf numFmtId="0" fontId="3" fillId="0" borderId="0" xfId="0" applyFont="1" applyAlignment="1">
      <alignment horizontal="right"/>
    </xf>
    <xf numFmtId="0" fontId="3" fillId="0" borderId="0" xfId="0" applyFont="1"/>
    <xf numFmtId="168" fontId="3" fillId="0" borderId="0" xfId="0" applyNumberFormat="1" applyFont="1" applyAlignment="1">
      <alignment horizontal="left"/>
    </xf>
    <xf numFmtId="0" fontId="4" fillId="0" borderId="0" xfId="0" applyFont="1" applyAlignment="1">
      <alignment horizontal="left"/>
    </xf>
    <xf numFmtId="15" fontId="4" fillId="0" borderId="0" xfId="0" applyNumberFormat="1" applyFont="1" applyAlignment="1">
      <alignment horizontal="right"/>
    </xf>
    <xf numFmtId="0" fontId="4" fillId="0" borderId="0" xfId="0" applyFont="1" applyAlignment="1">
      <alignment horizontal="right"/>
    </xf>
    <xf numFmtId="164" fontId="4" fillId="0" borderId="0" xfId="0" applyNumberFormat="1" applyFont="1"/>
    <xf numFmtId="1" fontId="4" fillId="0" borderId="0" xfId="0" applyNumberFormat="1" applyFont="1"/>
    <xf numFmtId="2" fontId="4" fillId="0" borderId="0" xfId="0" applyNumberFormat="1" applyFont="1"/>
    <xf numFmtId="0" fontId="4" fillId="0" borderId="0" xfId="0" applyFont="1"/>
    <xf numFmtId="14" fontId="0" fillId="0" borderId="0" xfId="0" applyNumberFormat="1"/>
    <xf numFmtId="164" fontId="0" fillId="0" borderId="0" xfId="0" applyNumberFormat="1" applyAlignment="1">
      <alignment horizontal="left"/>
    </xf>
    <xf numFmtId="1" fontId="5" fillId="0" borderId="0" xfId="0" applyNumberFormat="1" applyFont="1"/>
    <xf numFmtId="164" fontId="5" fillId="0" borderId="0" xfId="0" applyNumberFormat="1" applyFont="1"/>
    <xf numFmtId="165" fontId="4" fillId="0" borderId="0" xfId="0" applyNumberFormat="1" applyFont="1"/>
    <xf numFmtId="0" fontId="0" fillId="0" borderId="0" xfId="0" applyFont="1"/>
    <xf numFmtId="167" fontId="4" fillId="0" borderId="0" xfId="0" applyNumberFormat="1" applyFont="1"/>
    <xf numFmtId="166" fontId="4" fillId="0" borderId="0" xfId="0" applyNumberFormat="1" applyFont="1"/>
    <xf numFmtId="15" fontId="3" fillId="0" borderId="0" xfId="0" applyNumberFormat="1" applyFont="1" applyAlignment="1">
      <alignment horizontal="right"/>
    </xf>
    <xf numFmtId="17" fontId="3" fillId="0" borderId="0" xfId="0" applyNumberFormat="1" applyFont="1" applyAlignment="1">
      <alignment horizontal="right"/>
    </xf>
    <xf numFmtId="9" fontId="4" fillId="0" borderId="0" xfId="0" applyNumberFormat="1" applyFont="1"/>
    <xf numFmtId="9" fontId="4" fillId="0" borderId="0" xfId="1" applyFont="1"/>
    <xf numFmtId="0" fontId="4" fillId="0" borderId="0" xfId="0" applyFont="1" applyFill="1" applyAlignment="1">
      <alignment horizontal="left"/>
    </xf>
    <xf numFmtId="0" fontId="4" fillId="0" borderId="0" xfId="0" applyFont="1" applyFill="1" applyAlignment="1">
      <alignment horizontal="right"/>
    </xf>
    <xf numFmtId="0" fontId="4" fillId="0" borderId="0" xfId="0" applyFont="1" applyFill="1"/>
    <xf numFmtId="165" fontId="4" fillId="0" borderId="0" xfId="0" applyNumberFormat="1" applyFont="1" applyFill="1"/>
    <xf numFmtId="0" fontId="0" fillId="0" borderId="0" xfId="0" applyAlignment="1">
      <alignment horizontal="center" wrapText="1"/>
    </xf>
    <xf numFmtId="0" fontId="0" fillId="0" borderId="1" xfId="0" applyBorder="1" applyAlignment="1">
      <alignment horizontal="center" wrapText="1"/>
    </xf>
    <xf numFmtId="0" fontId="8" fillId="0" borderId="0" xfId="0" applyFont="1"/>
    <xf numFmtId="0" fontId="9" fillId="0" borderId="0" xfId="0" applyFont="1"/>
    <xf numFmtId="0" fontId="10" fillId="0" borderId="0" xfId="0" applyFont="1"/>
    <xf numFmtId="0" fontId="7" fillId="0" borderId="0" xfId="0" applyFont="1"/>
    <xf numFmtId="0" fontId="0" fillId="0" borderId="1" xfId="0" applyBorder="1"/>
    <xf numFmtId="0" fontId="8" fillId="0" borderId="1" xfId="0" applyFont="1" applyBorder="1"/>
    <xf numFmtId="0" fontId="9" fillId="0" borderId="1" xfId="0" applyFont="1" applyBorder="1"/>
    <xf numFmtId="0" fontId="10" fillId="0" borderId="1" xfId="0" applyFont="1" applyBorder="1"/>
    <xf numFmtId="0" fontId="7" fillId="0" borderId="1" xfId="0" applyFont="1" applyBorder="1"/>
    <xf numFmtId="0" fontId="11" fillId="0" borderId="0" xfId="0" applyFont="1"/>
    <xf numFmtId="0" fontId="12" fillId="0" borderId="0" xfId="0" applyFont="1"/>
    <xf numFmtId="0" fontId="6" fillId="0" borderId="0" xfId="0" applyFont="1"/>
    <xf numFmtId="0" fontId="11" fillId="0" borderId="1" xfId="0" applyFont="1" applyBorder="1"/>
    <xf numFmtId="0" fontId="12" fillId="0" borderId="1" xfId="0" applyFont="1" applyBorder="1"/>
    <xf numFmtId="0" fontId="6" fillId="0" borderId="1" xfId="0" applyFont="1" applyBorder="1"/>
    <xf numFmtId="1" fontId="0" fillId="0" borderId="1" xfId="0" applyNumberFormat="1" applyBorder="1"/>
    <xf numFmtId="164" fontId="0" fillId="0" borderId="1" xfId="0" applyNumberFormat="1" applyBorder="1"/>
    <xf numFmtId="165" fontId="0" fillId="0" borderId="1" xfId="0" applyNumberFormat="1" applyBorder="1"/>
    <xf numFmtId="2" fontId="0" fillId="0" borderId="0" xfId="0" applyNumberFormat="1"/>
    <xf numFmtId="0" fontId="0" fillId="2" borderId="0" xfId="0" applyFill="1"/>
    <xf numFmtId="2" fontId="0" fillId="2" borderId="0" xfId="0" applyNumberFormat="1" applyFill="1"/>
    <xf numFmtId="1" fontId="0" fillId="2" borderId="0" xfId="0" applyNumberFormat="1" applyFill="1"/>
    <xf numFmtId="169" fontId="0" fillId="0" borderId="0" xfId="0" applyNumberFormat="1"/>
    <xf numFmtId="0" fontId="14" fillId="0" borderId="0" xfId="0" applyFont="1"/>
    <xf numFmtId="0" fontId="14" fillId="2" borderId="0" xfId="0" applyFont="1" applyFill="1"/>
    <xf numFmtId="2" fontId="14" fillId="2" borderId="0" xfId="0" applyNumberFormat="1" applyFont="1" applyFill="1"/>
    <xf numFmtId="1" fontId="14" fillId="2" borderId="0" xfId="0" applyNumberFormat="1" applyFont="1" applyFill="1"/>
    <xf numFmtId="169" fontId="14" fillId="0" borderId="0" xfId="0" applyNumberFormat="1" applyFont="1"/>
    <xf numFmtId="1" fontId="14" fillId="0" borderId="0" xfId="0" applyNumberFormat="1" applyFont="1"/>
    <xf numFmtId="0" fontId="13" fillId="0" borderId="0" xfId="0" applyFont="1" applyAlignment="1">
      <alignment horizontal="right" wrapText="1"/>
    </xf>
    <xf numFmtId="0" fontId="13" fillId="2" borderId="0" xfId="0" applyFont="1" applyFill="1" applyAlignment="1">
      <alignment horizontal="right" wrapText="1"/>
    </xf>
    <xf numFmtId="2" fontId="14" fillId="0" borderId="1" xfId="0" applyNumberFormat="1" applyFont="1" applyBorder="1"/>
    <xf numFmtId="0" fontId="7" fillId="0" borderId="0" xfId="0" applyFont="1" applyAlignment="1">
      <alignment wrapText="1"/>
    </xf>
    <xf numFmtId="0" fontId="15" fillId="0" borderId="0" xfId="0" applyFont="1"/>
    <xf numFmtId="0" fontId="15" fillId="0" borderId="1" xfId="0" applyFont="1" applyBorder="1"/>
    <xf numFmtId="0" fontId="16" fillId="0" borderId="0" xfId="0" applyFont="1"/>
    <xf numFmtId="0" fontId="16" fillId="0" borderId="1" xfId="0" applyFont="1" applyBorder="1"/>
    <xf numFmtId="0" fontId="14" fillId="0" borderId="1" xfId="0" applyFont="1" applyBorder="1"/>
    <xf numFmtId="0" fontId="8" fillId="0" borderId="0" xfId="0" applyFont="1" applyAlignment="1">
      <alignment horizontal="left" wrapText="1" indent="1"/>
    </xf>
    <xf numFmtId="0" fontId="9" fillId="0" borderId="0" xfId="0" applyFont="1" applyAlignment="1">
      <alignment horizontal="left" wrapText="1" indent="1"/>
    </xf>
    <xf numFmtId="0" fontId="15" fillId="0" borderId="0" xfId="0" applyFont="1" applyAlignment="1">
      <alignment horizontal="left" wrapText="1" indent="1"/>
    </xf>
    <xf numFmtId="0" fontId="10" fillId="0" borderId="0" xfId="0" applyFont="1" applyAlignment="1">
      <alignment horizontal="left" wrapText="1" indent="1"/>
    </xf>
    <xf numFmtId="0" fontId="0" fillId="0" borderId="1" xfId="0" applyBorder="1" applyAlignment="1">
      <alignment horizontal="center" wrapText="1"/>
    </xf>
  </cellXfs>
  <cellStyles count="2">
    <cellStyle name="Normal" xfId="0" builtinId="0"/>
    <cellStyle name="Percent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Copper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val>
            <c:numRef>
              <c:f>'Slope plots'!$A$2:$A$120</c:f>
              <c:numCache>
                <c:formatCode>General</c:formatCode>
                <c:ptCount val="119"/>
                <c:pt idx="0">
                  <c:v>0.4</c:v>
                </c:pt>
                <c:pt idx="1">
                  <c:v>0.7</c:v>
                </c:pt>
                <c:pt idx="2">
                  <c:v>1.9</c:v>
                </c:pt>
                <c:pt idx="3">
                  <c:v>1.9</c:v>
                </c:pt>
                <c:pt idx="4">
                  <c:v>2</c:v>
                </c:pt>
                <c:pt idx="5">
                  <c:v>2.8</c:v>
                </c:pt>
                <c:pt idx="6">
                  <c:v>4.4000000000000004</c:v>
                </c:pt>
                <c:pt idx="7">
                  <c:v>5.8</c:v>
                </c:pt>
                <c:pt idx="8">
                  <c:v>6.8</c:v>
                </c:pt>
                <c:pt idx="9">
                  <c:v>7.4</c:v>
                </c:pt>
                <c:pt idx="10">
                  <c:v>7.6</c:v>
                </c:pt>
                <c:pt idx="11">
                  <c:v>7.6</c:v>
                </c:pt>
                <c:pt idx="12">
                  <c:v>8.1</c:v>
                </c:pt>
                <c:pt idx="13">
                  <c:v>8.1</c:v>
                </c:pt>
                <c:pt idx="14">
                  <c:v>8.5</c:v>
                </c:pt>
                <c:pt idx="15">
                  <c:v>10.4</c:v>
                </c:pt>
                <c:pt idx="16">
                  <c:v>12</c:v>
                </c:pt>
                <c:pt idx="17">
                  <c:v>12.1</c:v>
                </c:pt>
                <c:pt idx="18">
                  <c:v>14</c:v>
                </c:pt>
                <c:pt idx="19">
                  <c:v>14.9</c:v>
                </c:pt>
                <c:pt idx="20">
                  <c:v>15.6</c:v>
                </c:pt>
                <c:pt idx="21">
                  <c:v>16.5</c:v>
                </c:pt>
                <c:pt idx="22">
                  <c:v>17.3</c:v>
                </c:pt>
                <c:pt idx="23">
                  <c:v>18.399999999999999</c:v>
                </c:pt>
                <c:pt idx="24">
                  <c:v>18.7</c:v>
                </c:pt>
                <c:pt idx="25">
                  <c:v>19.100000000000001</c:v>
                </c:pt>
                <c:pt idx="26">
                  <c:v>19.399999999999999</c:v>
                </c:pt>
                <c:pt idx="27">
                  <c:v>20</c:v>
                </c:pt>
                <c:pt idx="28">
                  <c:v>20.8</c:v>
                </c:pt>
                <c:pt idx="29">
                  <c:v>24.3</c:v>
                </c:pt>
                <c:pt idx="30">
                  <c:v>25.5</c:v>
                </c:pt>
                <c:pt idx="31">
                  <c:v>26.3</c:v>
                </c:pt>
                <c:pt idx="32">
                  <c:v>27.4</c:v>
                </c:pt>
                <c:pt idx="33">
                  <c:v>27.9</c:v>
                </c:pt>
                <c:pt idx="34">
                  <c:v>32.299999999999997</c:v>
                </c:pt>
                <c:pt idx="35">
                  <c:v>32.4</c:v>
                </c:pt>
                <c:pt idx="36">
                  <c:v>32.799999999999997</c:v>
                </c:pt>
                <c:pt idx="37">
                  <c:v>34.6</c:v>
                </c:pt>
                <c:pt idx="38">
                  <c:v>35.1</c:v>
                </c:pt>
                <c:pt idx="39">
                  <c:v>35.700000000000003</c:v>
                </c:pt>
                <c:pt idx="40">
                  <c:v>38.200000000000003</c:v>
                </c:pt>
                <c:pt idx="41">
                  <c:v>38.799999999999997</c:v>
                </c:pt>
                <c:pt idx="42">
                  <c:v>42.8</c:v>
                </c:pt>
                <c:pt idx="43">
                  <c:v>43.7</c:v>
                </c:pt>
                <c:pt idx="44">
                  <c:v>44.5</c:v>
                </c:pt>
                <c:pt idx="45">
                  <c:v>45.5</c:v>
                </c:pt>
                <c:pt idx="46">
                  <c:v>47.4</c:v>
                </c:pt>
                <c:pt idx="47">
                  <c:v>50.2</c:v>
                </c:pt>
                <c:pt idx="48">
                  <c:v>50.4</c:v>
                </c:pt>
                <c:pt idx="49">
                  <c:v>51.8</c:v>
                </c:pt>
                <c:pt idx="50">
                  <c:v>52.9</c:v>
                </c:pt>
                <c:pt idx="51">
                  <c:v>64</c:v>
                </c:pt>
                <c:pt idx="52">
                  <c:v>66.099999999999994</c:v>
                </c:pt>
                <c:pt idx="53">
                  <c:v>67.8</c:v>
                </c:pt>
                <c:pt idx="54">
                  <c:v>68.099999999999994</c:v>
                </c:pt>
                <c:pt idx="55">
                  <c:v>68.599999999999994</c:v>
                </c:pt>
                <c:pt idx="56">
                  <c:v>69.7</c:v>
                </c:pt>
                <c:pt idx="57">
                  <c:v>70.900000000000006</c:v>
                </c:pt>
                <c:pt idx="58">
                  <c:v>71.099999999999994</c:v>
                </c:pt>
                <c:pt idx="59">
                  <c:v>75.599999999999994</c:v>
                </c:pt>
                <c:pt idx="60">
                  <c:v>79.5</c:v>
                </c:pt>
                <c:pt idx="61">
                  <c:v>85.6</c:v>
                </c:pt>
                <c:pt idx="62">
                  <c:v>92.3</c:v>
                </c:pt>
                <c:pt idx="63">
                  <c:v>96.4</c:v>
                </c:pt>
                <c:pt idx="64">
                  <c:v>98.6</c:v>
                </c:pt>
                <c:pt idx="65">
                  <c:v>99.4</c:v>
                </c:pt>
                <c:pt idx="66">
                  <c:v>103</c:v>
                </c:pt>
                <c:pt idx="67">
                  <c:v>103.8</c:v>
                </c:pt>
                <c:pt idx="68">
                  <c:v>107.1</c:v>
                </c:pt>
                <c:pt idx="69">
                  <c:v>114.9</c:v>
                </c:pt>
                <c:pt idx="70">
                  <c:v>115.1</c:v>
                </c:pt>
                <c:pt idx="71">
                  <c:v>125.3</c:v>
                </c:pt>
                <c:pt idx="72">
                  <c:v>130.5</c:v>
                </c:pt>
                <c:pt idx="73">
                  <c:v>133.69999999999999</c:v>
                </c:pt>
                <c:pt idx="74">
                  <c:v>135.4</c:v>
                </c:pt>
                <c:pt idx="75">
                  <c:v>142.80000000000001</c:v>
                </c:pt>
                <c:pt idx="76">
                  <c:v>143.30000000000001</c:v>
                </c:pt>
                <c:pt idx="77">
                  <c:v>148.19999999999999</c:v>
                </c:pt>
                <c:pt idx="78">
                  <c:v>150</c:v>
                </c:pt>
                <c:pt idx="79">
                  <c:v>150.1</c:v>
                </c:pt>
                <c:pt idx="80">
                  <c:v>153.30000000000001</c:v>
                </c:pt>
                <c:pt idx="81">
                  <c:v>161.9</c:v>
                </c:pt>
                <c:pt idx="82">
                  <c:v>166.4</c:v>
                </c:pt>
                <c:pt idx="83">
                  <c:v>170.20054999999999</c:v>
                </c:pt>
                <c:pt idx="84">
                  <c:v>174</c:v>
                </c:pt>
                <c:pt idx="85">
                  <c:v>174.7</c:v>
                </c:pt>
                <c:pt idx="86">
                  <c:v>176.4</c:v>
                </c:pt>
                <c:pt idx="87">
                  <c:v>190.46020000000001</c:v>
                </c:pt>
                <c:pt idx="88">
                  <c:v>193.8</c:v>
                </c:pt>
                <c:pt idx="89">
                  <c:v>224</c:v>
                </c:pt>
                <c:pt idx="90">
                  <c:v>230.2</c:v>
                </c:pt>
                <c:pt idx="91">
                  <c:v>247.5</c:v>
                </c:pt>
                <c:pt idx="92">
                  <c:v>270.3</c:v>
                </c:pt>
                <c:pt idx="93">
                  <c:v>303.8</c:v>
                </c:pt>
                <c:pt idx="94">
                  <c:v>306.2</c:v>
                </c:pt>
                <c:pt idx="95">
                  <c:v>323</c:v>
                </c:pt>
                <c:pt idx="96">
                  <c:v>328</c:v>
                </c:pt>
                <c:pt idx="97">
                  <c:v>330.8</c:v>
                </c:pt>
                <c:pt idx="98">
                  <c:v>335.3</c:v>
                </c:pt>
                <c:pt idx="99">
                  <c:v>343.4</c:v>
                </c:pt>
                <c:pt idx="100">
                  <c:v>349.6</c:v>
                </c:pt>
                <c:pt idx="101">
                  <c:v>388.3</c:v>
                </c:pt>
                <c:pt idx="102">
                  <c:v>396.05889999999999</c:v>
                </c:pt>
                <c:pt idx="103">
                  <c:v>456</c:v>
                </c:pt>
                <c:pt idx="104">
                  <c:v>566.6</c:v>
                </c:pt>
                <c:pt idx="105">
                  <c:v>644.6</c:v>
                </c:pt>
                <c:pt idx="106">
                  <c:v>721.3</c:v>
                </c:pt>
                <c:pt idx="107">
                  <c:v>736</c:v>
                </c:pt>
                <c:pt idx="108">
                  <c:v>818.1</c:v>
                </c:pt>
                <c:pt idx="109">
                  <c:v>903.3</c:v>
                </c:pt>
                <c:pt idx="110">
                  <c:v>919.5</c:v>
                </c:pt>
                <c:pt idx="111">
                  <c:v>958.2</c:v>
                </c:pt>
                <c:pt idx="112">
                  <c:v>1002</c:v>
                </c:pt>
                <c:pt idx="113">
                  <c:v>1021.6</c:v>
                </c:pt>
                <c:pt idx="114">
                  <c:v>1061</c:v>
                </c:pt>
                <c:pt idx="115">
                  <c:v>1180.4000000000001</c:v>
                </c:pt>
                <c:pt idx="116">
                  <c:v>1252.5</c:v>
                </c:pt>
                <c:pt idx="117">
                  <c:v>1256.0999999999999</c:v>
                </c:pt>
                <c:pt idx="118">
                  <c:v>1340.7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7A5-406F-A40F-AE43025FB5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3851456"/>
        <c:axId val="513852768"/>
      </c:lineChart>
      <c:catAx>
        <c:axId val="51385145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3852768"/>
        <c:crossesAt val="0.1"/>
        <c:auto val="1"/>
        <c:lblAlgn val="ctr"/>
        <c:lblOffset val="100"/>
        <c:noMultiLvlLbl val="0"/>
      </c:catAx>
      <c:valAx>
        <c:axId val="513852768"/>
        <c:scaling>
          <c:logBase val="10"/>
          <c:orientation val="minMax"/>
          <c:max val="14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38514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Zinc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val>
            <c:numRef>
              <c:f>'Slope plots'!$B$2:$B$120</c:f>
              <c:numCache>
                <c:formatCode>General</c:formatCode>
                <c:ptCount val="119"/>
                <c:pt idx="0">
                  <c:v>1</c:v>
                </c:pt>
                <c:pt idx="1">
                  <c:v>1</c:v>
                </c:pt>
                <c:pt idx="2">
                  <c:v>1.1000000000000001</c:v>
                </c:pt>
                <c:pt idx="3">
                  <c:v>1.1000000000000001</c:v>
                </c:pt>
                <c:pt idx="4">
                  <c:v>1.1000000000000001</c:v>
                </c:pt>
                <c:pt idx="5">
                  <c:v>1.6</c:v>
                </c:pt>
                <c:pt idx="6">
                  <c:v>1.7</c:v>
                </c:pt>
                <c:pt idx="7">
                  <c:v>1.8</c:v>
                </c:pt>
                <c:pt idx="8">
                  <c:v>1.9</c:v>
                </c:pt>
                <c:pt idx="9">
                  <c:v>1.9</c:v>
                </c:pt>
                <c:pt idx="10">
                  <c:v>2</c:v>
                </c:pt>
                <c:pt idx="11">
                  <c:v>2</c:v>
                </c:pt>
                <c:pt idx="12">
                  <c:v>2.1</c:v>
                </c:pt>
                <c:pt idx="13">
                  <c:v>2.4</c:v>
                </c:pt>
                <c:pt idx="14">
                  <c:v>2.5</c:v>
                </c:pt>
                <c:pt idx="15">
                  <c:v>2.6</c:v>
                </c:pt>
                <c:pt idx="16">
                  <c:v>2.8</c:v>
                </c:pt>
                <c:pt idx="17">
                  <c:v>3</c:v>
                </c:pt>
                <c:pt idx="18">
                  <c:v>3.1</c:v>
                </c:pt>
                <c:pt idx="19">
                  <c:v>3.3</c:v>
                </c:pt>
                <c:pt idx="20">
                  <c:v>3.4</c:v>
                </c:pt>
                <c:pt idx="21">
                  <c:v>3.7</c:v>
                </c:pt>
                <c:pt idx="22">
                  <c:v>3.8</c:v>
                </c:pt>
                <c:pt idx="23">
                  <c:v>3.8</c:v>
                </c:pt>
                <c:pt idx="24">
                  <c:v>3.8</c:v>
                </c:pt>
                <c:pt idx="25">
                  <c:v>4</c:v>
                </c:pt>
                <c:pt idx="26">
                  <c:v>4.3</c:v>
                </c:pt>
                <c:pt idx="27">
                  <c:v>4.5</c:v>
                </c:pt>
                <c:pt idx="28">
                  <c:v>4.9000000000000004</c:v>
                </c:pt>
                <c:pt idx="29">
                  <c:v>4.9000000000000004</c:v>
                </c:pt>
                <c:pt idx="30">
                  <c:v>5.4</c:v>
                </c:pt>
                <c:pt idx="31">
                  <c:v>5.4</c:v>
                </c:pt>
                <c:pt idx="32">
                  <c:v>5.5</c:v>
                </c:pt>
                <c:pt idx="33">
                  <c:v>5.6</c:v>
                </c:pt>
                <c:pt idx="34">
                  <c:v>5.6</c:v>
                </c:pt>
                <c:pt idx="35">
                  <c:v>5.7</c:v>
                </c:pt>
                <c:pt idx="36">
                  <c:v>5.8</c:v>
                </c:pt>
                <c:pt idx="37">
                  <c:v>5.8</c:v>
                </c:pt>
                <c:pt idx="38">
                  <c:v>6.2</c:v>
                </c:pt>
                <c:pt idx="39">
                  <c:v>6.2</c:v>
                </c:pt>
                <c:pt idx="40">
                  <c:v>6.7</c:v>
                </c:pt>
                <c:pt idx="41">
                  <c:v>6.7</c:v>
                </c:pt>
                <c:pt idx="42">
                  <c:v>6.8</c:v>
                </c:pt>
                <c:pt idx="43">
                  <c:v>6.8</c:v>
                </c:pt>
                <c:pt idx="44">
                  <c:v>7.1</c:v>
                </c:pt>
                <c:pt idx="45">
                  <c:v>7.2</c:v>
                </c:pt>
                <c:pt idx="46">
                  <c:v>7.3</c:v>
                </c:pt>
                <c:pt idx="47">
                  <c:v>7.4</c:v>
                </c:pt>
                <c:pt idx="48">
                  <c:v>7.6</c:v>
                </c:pt>
                <c:pt idx="49">
                  <c:v>7.8</c:v>
                </c:pt>
                <c:pt idx="50">
                  <c:v>7.8</c:v>
                </c:pt>
                <c:pt idx="51">
                  <c:v>8.1</c:v>
                </c:pt>
                <c:pt idx="52">
                  <c:v>8.6</c:v>
                </c:pt>
                <c:pt idx="53">
                  <c:v>8.6999999999999993</c:v>
                </c:pt>
                <c:pt idx="54">
                  <c:v>8.9</c:v>
                </c:pt>
                <c:pt idx="55">
                  <c:v>8.9</c:v>
                </c:pt>
                <c:pt idx="56">
                  <c:v>9</c:v>
                </c:pt>
                <c:pt idx="57">
                  <c:v>9</c:v>
                </c:pt>
                <c:pt idx="58">
                  <c:v>9</c:v>
                </c:pt>
                <c:pt idx="59">
                  <c:v>9.1</c:v>
                </c:pt>
                <c:pt idx="60">
                  <c:v>9.3000000000000007</c:v>
                </c:pt>
                <c:pt idx="61">
                  <c:v>10.4</c:v>
                </c:pt>
                <c:pt idx="62">
                  <c:v>10.7</c:v>
                </c:pt>
                <c:pt idx="63">
                  <c:v>10.8</c:v>
                </c:pt>
                <c:pt idx="64">
                  <c:v>11</c:v>
                </c:pt>
                <c:pt idx="65">
                  <c:v>12.6</c:v>
                </c:pt>
                <c:pt idx="66">
                  <c:v>12.6</c:v>
                </c:pt>
                <c:pt idx="67">
                  <c:v>13.4</c:v>
                </c:pt>
                <c:pt idx="68">
                  <c:v>13.6</c:v>
                </c:pt>
                <c:pt idx="69">
                  <c:v>13.7</c:v>
                </c:pt>
                <c:pt idx="70">
                  <c:v>14.3</c:v>
                </c:pt>
                <c:pt idx="71">
                  <c:v>15</c:v>
                </c:pt>
                <c:pt idx="72">
                  <c:v>15.7</c:v>
                </c:pt>
                <c:pt idx="73">
                  <c:v>16.8</c:v>
                </c:pt>
                <c:pt idx="74">
                  <c:v>17</c:v>
                </c:pt>
                <c:pt idx="75">
                  <c:v>17.7</c:v>
                </c:pt>
                <c:pt idx="76">
                  <c:v>18.7</c:v>
                </c:pt>
                <c:pt idx="77">
                  <c:v>18.899999999999999</c:v>
                </c:pt>
                <c:pt idx="78">
                  <c:v>20.7</c:v>
                </c:pt>
                <c:pt idx="79">
                  <c:v>22.5</c:v>
                </c:pt>
                <c:pt idx="80">
                  <c:v>23</c:v>
                </c:pt>
                <c:pt idx="81">
                  <c:v>23.1</c:v>
                </c:pt>
                <c:pt idx="82">
                  <c:v>23.8</c:v>
                </c:pt>
                <c:pt idx="83">
                  <c:v>24.6</c:v>
                </c:pt>
                <c:pt idx="84">
                  <c:v>29.1</c:v>
                </c:pt>
                <c:pt idx="85">
                  <c:v>30</c:v>
                </c:pt>
                <c:pt idx="86">
                  <c:v>31.9</c:v>
                </c:pt>
                <c:pt idx="87">
                  <c:v>36.700000000000003</c:v>
                </c:pt>
                <c:pt idx="88">
                  <c:v>37.6</c:v>
                </c:pt>
                <c:pt idx="89">
                  <c:v>38.200000000000003</c:v>
                </c:pt>
                <c:pt idx="90">
                  <c:v>38.799999999999997</c:v>
                </c:pt>
                <c:pt idx="91">
                  <c:v>47.8</c:v>
                </c:pt>
                <c:pt idx="92">
                  <c:v>48.9</c:v>
                </c:pt>
                <c:pt idx="93">
                  <c:v>50.3</c:v>
                </c:pt>
                <c:pt idx="94">
                  <c:v>55.7</c:v>
                </c:pt>
                <c:pt idx="95">
                  <c:v>59</c:v>
                </c:pt>
                <c:pt idx="96">
                  <c:v>64.400000000000006</c:v>
                </c:pt>
                <c:pt idx="97">
                  <c:v>64.599999999999994</c:v>
                </c:pt>
                <c:pt idx="98">
                  <c:v>68.2</c:v>
                </c:pt>
                <c:pt idx="99">
                  <c:v>68.400000000000006</c:v>
                </c:pt>
                <c:pt idx="100">
                  <c:v>74.099999999999994</c:v>
                </c:pt>
                <c:pt idx="101">
                  <c:v>74.900000000000006</c:v>
                </c:pt>
                <c:pt idx="102">
                  <c:v>77.5</c:v>
                </c:pt>
                <c:pt idx="103">
                  <c:v>78.599999999999994</c:v>
                </c:pt>
                <c:pt idx="104">
                  <c:v>126.4</c:v>
                </c:pt>
                <c:pt idx="105">
                  <c:v>126.5</c:v>
                </c:pt>
                <c:pt idx="106">
                  <c:v>153</c:v>
                </c:pt>
                <c:pt idx="107">
                  <c:v>176.5</c:v>
                </c:pt>
                <c:pt idx="108">
                  <c:v>186</c:v>
                </c:pt>
                <c:pt idx="109">
                  <c:v>201.5</c:v>
                </c:pt>
                <c:pt idx="110">
                  <c:v>213.5</c:v>
                </c:pt>
                <c:pt idx="111">
                  <c:v>230</c:v>
                </c:pt>
                <c:pt idx="112">
                  <c:v>233.7</c:v>
                </c:pt>
                <c:pt idx="113">
                  <c:v>239.2</c:v>
                </c:pt>
                <c:pt idx="114">
                  <c:v>292.60000000000002</c:v>
                </c:pt>
                <c:pt idx="115">
                  <c:v>364</c:v>
                </c:pt>
                <c:pt idx="116">
                  <c:v>378.47200000000004</c:v>
                </c:pt>
                <c:pt idx="117">
                  <c:v>453.55595000000005</c:v>
                </c:pt>
                <c:pt idx="118">
                  <c:v>1384.2498000000001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AF1-4DA0-B802-86A4CAAF29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1509816"/>
        <c:axId val="581510800"/>
      </c:lineChart>
      <c:catAx>
        <c:axId val="58150981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1510800"/>
        <c:crosses val="autoZero"/>
        <c:auto val="1"/>
        <c:lblAlgn val="ctr"/>
        <c:lblOffset val="100"/>
        <c:noMultiLvlLbl val="0"/>
      </c:catAx>
      <c:valAx>
        <c:axId val="581510800"/>
        <c:scaling>
          <c:logBase val="10"/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15098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Rubidium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val>
            <c:numRef>
              <c:f>'Slope plots'!$C$2:$C$45</c:f>
              <c:numCache>
                <c:formatCode>General</c:formatCode>
                <c:ptCount val="44"/>
                <c:pt idx="0">
                  <c:v>6.7900000000000002E-2</c:v>
                </c:pt>
                <c:pt idx="1">
                  <c:v>7.8899999999999998E-2</c:v>
                </c:pt>
                <c:pt idx="2">
                  <c:v>0.12</c:v>
                </c:pt>
                <c:pt idx="3">
                  <c:v>0.12</c:v>
                </c:pt>
                <c:pt idx="4">
                  <c:v>0.15</c:v>
                </c:pt>
                <c:pt idx="5">
                  <c:v>0.16</c:v>
                </c:pt>
                <c:pt idx="6">
                  <c:v>0.16</c:v>
                </c:pt>
                <c:pt idx="7">
                  <c:v>0.16</c:v>
                </c:pt>
                <c:pt idx="8">
                  <c:v>0.16</c:v>
                </c:pt>
                <c:pt idx="9">
                  <c:v>0.17</c:v>
                </c:pt>
                <c:pt idx="10">
                  <c:v>0.17</c:v>
                </c:pt>
                <c:pt idx="11">
                  <c:v>0.18</c:v>
                </c:pt>
                <c:pt idx="12">
                  <c:v>0.18114999999999998</c:v>
                </c:pt>
                <c:pt idx="13">
                  <c:v>0.19</c:v>
                </c:pt>
                <c:pt idx="14">
                  <c:v>0.23</c:v>
                </c:pt>
                <c:pt idx="15">
                  <c:v>0.24</c:v>
                </c:pt>
                <c:pt idx="16">
                  <c:v>0.27</c:v>
                </c:pt>
                <c:pt idx="17">
                  <c:v>0.28000000000000003</c:v>
                </c:pt>
                <c:pt idx="18">
                  <c:v>0.3</c:v>
                </c:pt>
                <c:pt idx="19">
                  <c:v>0.33</c:v>
                </c:pt>
                <c:pt idx="20">
                  <c:v>0.39</c:v>
                </c:pt>
                <c:pt idx="21">
                  <c:v>0.44</c:v>
                </c:pt>
                <c:pt idx="22">
                  <c:v>0.45</c:v>
                </c:pt>
                <c:pt idx="23">
                  <c:v>0.57999999999999996</c:v>
                </c:pt>
                <c:pt idx="24">
                  <c:v>0.69</c:v>
                </c:pt>
                <c:pt idx="25">
                  <c:v>0.73</c:v>
                </c:pt>
                <c:pt idx="26">
                  <c:v>0.8</c:v>
                </c:pt>
                <c:pt idx="27">
                  <c:v>0.87</c:v>
                </c:pt>
                <c:pt idx="28">
                  <c:v>0.93</c:v>
                </c:pt>
                <c:pt idx="29">
                  <c:v>1</c:v>
                </c:pt>
                <c:pt idx="30">
                  <c:v>1.02</c:v>
                </c:pt>
                <c:pt idx="31">
                  <c:v>1.0900000000000001</c:v>
                </c:pt>
                <c:pt idx="32">
                  <c:v>1.1399999999999999</c:v>
                </c:pt>
                <c:pt idx="33">
                  <c:v>1.61</c:v>
                </c:pt>
                <c:pt idx="34">
                  <c:v>1.66</c:v>
                </c:pt>
                <c:pt idx="35">
                  <c:v>1.88</c:v>
                </c:pt>
                <c:pt idx="36">
                  <c:v>1.97</c:v>
                </c:pt>
                <c:pt idx="37">
                  <c:v>2.42</c:v>
                </c:pt>
                <c:pt idx="38">
                  <c:v>2.48</c:v>
                </c:pt>
                <c:pt idx="39">
                  <c:v>2.57</c:v>
                </c:pt>
                <c:pt idx="40">
                  <c:v>2.61</c:v>
                </c:pt>
                <c:pt idx="41">
                  <c:v>2.76</c:v>
                </c:pt>
                <c:pt idx="42">
                  <c:v>2.91</c:v>
                </c:pt>
                <c:pt idx="43">
                  <c:v>2.95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D91-44EC-96AE-C477C3EC42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1507192"/>
        <c:axId val="581513424"/>
      </c:lineChart>
      <c:catAx>
        <c:axId val="58150719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1513424"/>
        <c:crossesAt val="1.0000000000000002E-2"/>
        <c:auto val="1"/>
        <c:lblAlgn val="ctr"/>
        <c:lblOffset val="100"/>
        <c:noMultiLvlLbl val="0"/>
      </c:catAx>
      <c:valAx>
        <c:axId val="581513424"/>
        <c:scaling>
          <c:logBase val="10"/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15071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Strontium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val>
            <c:numRef>
              <c:f>'Slope plots'!$D$2:$D$117</c:f>
              <c:numCache>
                <c:formatCode>General</c:formatCode>
                <c:ptCount val="116"/>
                <c:pt idx="0">
                  <c:v>11.75</c:v>
                </c:pt>
                <c:pt idx="1">
                  <c:v>11.94</c:v>
                </c:pt>
                <c:pt idx="2">
                  <c:v>13.49</c:v>
                </c:pt>
                <c:pt idx="3">
                  <c:v>13.69</c:v>
                </c:pt>
                <c:pt idx="4">
                  <c:v>14.18</c:v>
                </c:pt>
                <c:pt idx="5">
                  <c:v>14.55</c:v>
                </c:pt>
                <c:pt idx="6">
                  <c:v>14.73</c:v>
                </c:pt>
                <c:pt idx="7">
                  <c:v>15.94</c:v>
                </c:pt>
                <c:pt idx="8">
                  <c:v>16.73</c:v>
                </c:pt>
                <c:pt idx="9">
                  <c:v>18.62</c:v>
                </c:pt>
                <c:pt idx="10">
                  <c:v>19.55</c:v>
                </c:pt>
                <c:pt idx="11">
                  <c:v>19.809999999999999</c:v>
                </c:pt>
                <c:pt idx="12">
                  <c:v>20.43</c:v>
                </c:pt>
                <c:pt idx="13">
                  <c:v>21.56</c:v>
                </c:pt>
                <c:pt idx="14">
                  <c:v>23.88</c:v>
                </c:pt>
                <c:pt idx="15">
                  <c:v>26.28</c:v>
                </c:pt>
                <c:pt idx="16">
                  <c:v>28.67</c:v>
                </c:pt>
                <c:pt idx="17">
                  <c:v>28.76</c:v>
                </c:pt>
                <c:pt idx="18">
                  <c:v>29.38</c:v>
                </c:pt>
                <c:pt idx="19">
                  <c:v>30.77</c:v>
                </c:pt>
                <c:pt idx="20">
                  <c:v>32.299999999999997</c:v>
                </c:pt>
                <c:pt idx="21">
                  <c:v>33.340000000000003</c:v>
                </c:pt>
                <c:pt idx="22">
                  <c:v>33.92</c:v>
                </c:pt>
                <c:pt idx="23">
                  <c:v>35.28</c:v>
                </c:pt>
                <c:pt idx="24">
                  <c:v>39.64</c:v>
                </c:pt>
                <c:pt idx="25">
                  <c:v>40.380000000000003</c:v>
                </c:pt>
                <c:pt idx="26">
                  <c:v>42.89</c:v>
                </c:pt>
                <c:pt idx="27">
                  <c:v>49.12</c:v>
                </c:pt>
                <c:pt idx="28">
                  <c:v>55.39</c:v>
                </c:pt>
                <c:pt idx="29">
                  <c:v>62.44</c:v>
                </c:pt>
                <c:pt idx="30">
                  <c:v>68.010000000000005</c:v>
                </c:pt>
                <c:pt idx="31">
                  <c:v>68.599999999999994</c:v>
                </c:pt>
                <c:pt idx="32">
                  <c:v>73.61</c:v>
                </c:pt>
                <c:pt idx="33">
                  <c:v>75.78</c:v>
                </c:pt>
                <c:pt idx="34">
                  <c:v>79.12</c:v>
                </c:pt>
                <c:pt idx="35">
                  <c:v>81.17</c:v>
                </c:pt>
                <c:pt idx="36">
                  <c:v>92.77</c:v>
                </c:pt>
                <c:pt idx="37">
                  <c:v>110.71</c:v>
                </c:pt>
                <c:pt idx="38">
                  <c:v>112.45</c:v>
                </c:pt>
                <c:pt idx="39">
                  <c:v>130.4</c:v>
                </c:pt>
                <c:pt idx="40">
                  <c:v>133.05000000000001</c:v>
                </c:pt>
                <c:pt idx="41">
                  <c:v>143.71</c:v>
                </c:pt>
                <c:pt idx="42">
                  <c:v>143.94999999999999</c:v>
                </c:pt>
                <c:pt idx="43">
                  <c:v>165.23</c:v>
                </c:pt>
                <c:pt idx="44">
                  <c:v>166.41</c:v>
                </c:pt>
                <c:pt idx="45">
                  <c:v>175.06</c:v>
                </c:pt>
                <c:pt idx="46">
                  <c:v>191.46</c:v>
                </c:pt>
                <c:pt idx="47">
                  <c:v>197.94</c:v>
                </c:pt>
                <c:pt idx="48">
                  <c:v>198.05780000000001</c:v>
                </c:pt>
                <c:pt idx="49">
                  <c:v>207.59054999999998</c:v>
                </c:pt>
                <c:pt idx="50">
                  <c:v>212.61115000000001</c:v>
                </c:pt>
                <c:pt idx="51">
                  <c:v>226.23</c:v>
                </c:pt>
                <c:pt idx="52">
                  <c:v>236.63</c:v>
                </c:pt>
                <c:pt idx="53">
                  <c:v>245.93</c:v>
                </c:pt>
                <c:pt idx="54">
                  <c:v>247.15</c:v>
                </c:pt>
                <c:pt idx="55">
                  <c:v>257.47000000000003</c:v>
                </c:pt>
                <c:pt idx="56">
                  <c:v>260.85000000000002</c:v>
                </c:pt>
                <c:pt idx="57">
                  <c:v>267.45999999999998</c:v>
                </c:pt>
                <c:pt idx="58">
                  <c:v>270.19</c:v>
                </c:pt>
                <c:pt idx="59">
                  <c:v>272.74</c:v>
                </c:pt>
                <c:pt idx="60">
                  <c:v>274.16000000000003</c:v>
                </c:pt>
                <c:pt idx="61">
                  <c:v>274.20999999999998</c:v>
                </c:pt>
                <c:pt idx="62">
                  <c:v>274.70999999999998</c:v>
                </c:pt>
                <c:pt idx="63">
                  <c:v>275.87</c:v>
                </c:pt>
                <c:pt idx="64">
                  <c:v>275.92</c:v>
                </c:pt>
                <c:pt idx="65">
                  <c:v>282.7</c:v>
                </c:pt>
                <c:pt idx="66">
                  <c:v>287.04000000000002</c:v>
                </c:pt>
                <c:pt idx="67">
                  <c:v>287.35000000000002</c:v>
                </c:pt>
                <c:pt idx="68">
                  <c:v>287.37</c:v>
                </c:pt>
                <c:pt idx="69">
                  <c:v>291.3</c:v>
                </c:pt>
                <c:pt idx="70">
                  <c:v>293.25</c:v>
                </c:pt>
                <c:pt idx="71">
                  <c:v>293.81</c:v>
                </c:pt>
                <c:pt idx="72">
                  <c:v>295.13</c:v>
                </c:pt>
                <c:pt idx="73">
                  <c:v>297.73</c:v>
                </c:pt>
                <c:pt idx="74">
                  <c:v>298.2</c:v>
                </c:pt>
                <c:pt idx="75">
                  <c:v>300.10000000000002</c:v>
                </c:pt>
                <c:pt idx="76">
                  <c:v>301.33</c:v>
                </c:pt>
                <c:pt idx="77">
                  <c:v>301.58999999999997</c:v>
                </c:pt>
                <c:pt idx="78">
                  <c:v>303.12</c:v>
                </c:pt>
                <c:pt idx="79">
                  <c:v>303.52</c:v>
                </c:pt>
                <c:pt idx="80">
                  <c:v>305.88</c:v>
                </c:pt>
                <c:pt idx="81">
                  <c:v>306.39</c:v>
                </c:pt>
                <c:pt idx="82">
                  <c:v>309.18</c:v>
                </c:pt>
                <c:pt idx="83">
                  <c:v>309.19</c:v>
                </c:pt>
                <c:pt idx="84">
                  <c:v>309.76</c:v>
                </c:pt>
                <c:pt idx="85">
                  <c:v>309.76</c:v>
                </c:pt>
                <c:pt idx="86">
                  <c:v>311.92</c:v>
                </c:pt>
                <c:pt idx="87">
                  <c:v>311.95999999999998</c:v>
                </c:pt>
                <c:pt idx="88">
                  <c:v>312.89999999999998</c:v>
                </c:pt>
                <c:pt idx="89">
                  <c:v>313.73</c:v>
                </c:pt>
                <c:pt idx="90">
                  <c:v>313.74</c:v>
                </c:pt>
                <c:pt idx="91">
                  <c:v>315.83</c:v>
                </c:pt>
                <c:pt idx="92">
                  <c:v>317.52</c:v>
                </c:pt>
                <c:pt idx="93">
                  <c:v>318.79000000000002</c:v>
                </c:pt>
                <c:pt idx="94">
                  <c:v>321.49</c:v>
                </c:pt>
                <c:pt idx="95">
                  <c:v>324.10000000000002</c:v>
                </c:pt>
                <c:pt idx="96">
                  <c:v>325.22000000000003</c:v>
                </c:pt>
                <c:pt idx="97">
                  <c:v>326.93</c:v>
                </c:pt>
                <c:pt idx="98">
                  <c:v>327.97</c:v>
                </c:pt>
                <c:pt idx="99">
                  <c:v>327.99</c:v>
                </c:pt>
                <c:pt idx="100">
                  <c:v>332.93</c:v>
                </c:pt>
                <c:pt idx="101">
                  <c:v>336.11</c:v>
                </c:pt>
                <c:pt idx="102">
                  <c:v>339.26</c:v>
                </c:pt>
                <c:pt idx="103">
                  <c:v>339.39</c:v>
                </c:pt>
                <c:pt idx="104">
                  <c:v>341.35</c:v>
                </c:pt>
                <c:pt idx="105">
                  <c:v>341.92</c:v>
                </c:pt>
                <c:pt idx="106">
                  <c:v>343.94</c:v>
                </c:pt>
                <c:pt idx="107">
                  <c:v>345.51</c:v>
                </c:pt>
                <c:pt idx="108">
                  <c:v>348.06</c:v>
                </c:pt>
                <c:pt idx="109">
                  <c:v>370.68</c:v>
                </c:pt>
                <c:pt idx="110">
                  <c:v>418.81</c:v>
                </c:pt>
                <c:pt idx="111">
                  <c:v>550.80999999999995</c:v>
                </c:pt>
                <c:pt idx="112">
                  <c:v>620.5</c:v>
                </c:pt>
                <c:pt idx="113">
                  <c:v>695.16</c:v>
                </c:pt>
                <c:pt idx="114">
                  <c:v>2707</c:v>
                </c:pt>
                <c:pt idx="115">
                  <c:v>2954.32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7B0-4C42-963C-83F2E4180E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3856704"/>
        <c:axId val="513857688"/>
      </c:lineChart>
      <c:catAx>
        <c:axId val="51385670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3857688"/>
        <c:crosses val="autoZero"/>
        <c:auto val="1"/>
        <c:lblAlgn val="ctr"/>
        <c:lblOffset val="100"/>
        <c:noMultiLvlLbl val="0"/>
      </c:catAx>
      <c:valAx>
        <c:axId val="513857688"/>
        <c:scaling>
          <c:logBase val="10"/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38567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Barium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val>
            <c:numRef>
              <c:f>'Slope plots'!$E$2:$E$59</c:f>
              <c:numCache>
                <c:formatCode>General</c:formatCode>
                <c:ptCount val="58"/>
                <c:pt idx="0">
                  <c:v>0.47</c:v>
                </c:pt>
                <c:pt idx="1">
                  <c:v>1.07</c:v>
                </c:pt>
                <c:pt idx="2">
                  <c:v>1.1399999999999999</c:v>
                </c:pt>
                <c:pt idx="3">
                  <c:v>1.32</c:v>
                </c:pt>
                <c:pt idx="4">
                  <c:v>1.39</c:v>
                </c:pt>
                <c:pt idx="5">
                  <c:v>1.82</c:v>
                </c:pt>
                <c:pt idx="6">
                  <c:v>2.48</c:v>
                </c:pt>
                <c:pt idx="7">
                  <c:v>2.52</c:v>
                </c:pt>
                <c:pt idx="8">
                  <c:v>2.52</c:v>
                </c:pt>
                <c:pt idx="9">
                  <c:v>3.84</c:v>
                </c:pt>
                <c:pt idx="10">
                  <c:v>4.07</c:v>
                </c:pt>
                <c:pt idx="11">
                  <c:v>5.19</c:v>
                </c:pt>
                <c:pt idx="12">
                  <c:v>5.72</c:v>
                </c:pt>
                <c:pt idx="13">
                  <c:v>5.74</c:v>
                </c:pt>
                <c:pt idx="14">
                  <c:v>5.78</c:v>
                </c:pt>
                <c:pt idx="15">
                  <c:v>6.24</c:v>
                </c:pt>
                <c:pt idx="16">
                  <c:v>6.5</c:v>
                </c:pt>
                <c:pt idx="17">
                  <c:v>6.56</c:v>
                </c:pt>
                <c:pt idx="18">
                  <c:v>7.09</c:v>
                </c:pt>
                <c:pt idx="19">
                  <c:v>7.31</c:v>
                </c:pt>
                <c:pt idx="20">
                  <c:v>7.53</c:v>
                </c:pt>
                <c:pt idx="21">
                  <c:v>7.75</c:v>
                </c:pt>
                <c:pt idx="22">
                  <c:v>7.87</c:v>
                </c:pt>
                <c:pt idx="23">
                  <c:v>8.0500000000000007</c:v>
                </c:pt>
                <c:pt idx="24">
                  <c:v>8.1999999999999993</c:v>
                </c:pt>
                <c:pt idx="25">
                  <c:v>8.64</c:v>
                </c:pt>
                <c:pt idx="26">
                  <c:v>9.42</c:v>
                </c:pt>
                <c:pt idx="27">
                  <c:v>14.29</c:v>
                </c:pt>
                <c:pt idx="28">
                  <c:v>15.55</c:v>
                </c:pt>
                <c:pt idx="29">
                  <c:v>20.209800000000001</c:v>
                </c:pt>
                <c:pt idx="30">
                  <c:v>21.83</c:v>
                </c:pt>
                <c:pt idx="31">
                  <c:v>23.11</c:v>
                </c:pt>
                <c:pt idx="32">
                  <c:v>24.35</c:v>
                </c:pt>
                <c:pt idx="33">
                  <c:v>25.08</c:v>
                </c:pt>
                <c:pt idx="34">
                  <c:v>25.31</c:v>
                </c:pt>
                <c:pt idx="35">
                  <c:v>25.58</c:v>
                </c:pt>
                <c:pt idx="36">
                  <c:v>26.07</c:v>
                </c:pt>
                <c:pt idx="37">
                  <c:v>27.301199999999998</c:v>
                </c:pt>
                <c:pt idx="38">
                  <c:v>27.37715</c:v>
                </c:pt>
                <c:pt idx="39">
                  <c:v>29.67</c:v>
                </c:pt>
                <c:pt idx="40">
                  <c:v>31.28</c:v>
                </c:pt>
                <c:pt idx="41">
                  <c:v>31.62</c:v>
                </c:pt>
                <c:pt idx="42">
                  <c:v>31.63</c:v>
                </c:pt>
                <c:pt idx="43">
                  <c:v>33.36</c:v>
                </c:pt>
                <c:pt idx="44">
                  <c:v>34.11</c:v>
                </c:pt>
                <c:pt idx="45">
                  <c:v>34.17</c:v>
                </c:pt>
                <c:pt idx="46">
                  <c:v>38.35</c:v>
                </c:pt>
                <c:pt idx="47">
                  <c:v>39.14</c:v>
                </c:pt>
                <c:pt idx="48">
                  <c:v>41.41</c:v>
                </c:pt>
                <c:pt idx="49">
                  <c:v>43.11</c:v>
                </c:pt>
                <c:pt idx="50">
                  <c:v>44.16</c:v>
                </c:pt>
                <c:pt idx="51">
                  <c:v>49.08</c:v>
                </c:pt>
                <c:pt idx="52">
                  <c:v>49.13</c:v>
                </c:pt>
                <c:pt idx="53">
                  <c:v>53.42</c:v>
                </c:pt>
                <c:pt idx="54">
                  <c:v>66.5</c:v>
                </c:pt>
                <c:pt idx="55">
                  <c:v>80.69</c:v>
                </c:pt>
                <c:pt idx="56">
                  <c:v>97.67</c:v>
                </c:pt>
                <c:pt idx="57">
                  <c:v>159.19999999999999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AF4-4E18-BB65-295BDB7F5F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7966840"/>
        <c:axId val="517970776"/>
      </c:lineChart>
      <c:catAx>
        <c:axId val="51796684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7970776"/>
        <c:crosses val="autoZero"/>
        <c:auto val="1"/>
        <c:lblAlgn val="ctr"/>
        <c:lblOffset val="100"/>
        <c:noMultiLvlLbl val="0"/>
      </c:catAx>
      <c:valAx>
        <c:axId val="517970776"/>
        <c:scaling>
          <c:logBase val="10"/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79668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Lead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val>
            <c:numRef>
              <c:f>'Slope plots'!$F$2:$F$120</c:f>
              <c:numCache>
                <c:formatCode>General</c:formatCode>
                <c:ptCount val="119"/>
                <c:pt idx="0">
                  <c:v>0.04</c:v>
                </c:pt>
                <c:pt idx="1">
                  <c:v>0.05</c:v>
                </c:pt>
                <c:pt idx="2">
                  <c:v>0.06</c:v>
                </c:pt>
                <c:pt idx="3">
                  <c:v>0.11</c:v>
                </c:pt>
                <c:pt idx="4">
                  <c:v>0.11</c:v>
                </c:pt>
                <c:pt idx="5">
                  <c:v>0.13</c:v>
                </c:pt>
                <c:pt idx="6">
                  <c:v>0.15</c:v>
                </c:pt>
                <c:pt idx="7">
                  <c:v>0.17</c:v>
                </c:pt>
                <c:pt idx="8">
                  <c:v>0.21</c:v>
                </c:pt>
                <c:pt idx="9">
                  <c:v>0.21</c:v>
                </c:pt>
                <c:pt idx="10">
                  <c:v>0.22</c:v>
                </c:pt>
                <c:pt idx="11">
                  <c:v>0.23</c:v>
                </c:pt>
                <c:pt idx="12">
                  <c:v>0.27</c:v>
                </c:pt>
                <c:pt idx="13">
                  <c:v>0.27</c:v>
                </c:pt>
                <c:pt idx="14">
                  <c:v>0.28000000000000003</c:v>
                </c:pt>
                <c:pt idx="15">
                  <c:v>0.28999999999999998</c:v>
                </c:pt>
                <c:pt idx="16">
                  <c:v>0.31</c:v>
                </c:pt>
                <c:pt idx="17">
                  <c:v>0.31</c:v>
                </c:pt>
                <c:pt idx="18">
                  <c:v>0.32</c:v>
                </c:pt>
                <c:pt idx="19">
                  <c:v>0.32</c:v>
                </c:pt>
                <c:pt idx="20">
                  <c:v>0.32</c:v>
                </c:pt>
                <c:pt idx="21">
                  <c:v>0.36</c:v>
                </c:pt>
                <c:pt idx="22">
                  <c:v>0.36</c:v>
                </c:pt>
                <c:pt idx="23">
                  <c:v>0.37</c:v>
                </c:pt>
                <c:pt idx="24">
                  <c:v>0.37</c:v>
                </c:pt>
                <c:pt idx="25">
                  <c:v>0.38</c:v>
                </c:pt>
                <c:pt idx="26">
                  <c:v>0.38</c:v>
                </c:pt>
                <c:pt idx="27">
                  <c:v>0.39</c:v>
                </c:pt>
                <c:pt idx="28">
                  <c:v>0.4</c:v>
                </c:pt>
                <c:pt idx="29">
                  <c:v>0.44</c:v>
                </c:pt>
                <c:pt idx="30">
                  <c:v>0.44</c:v>
                </c:pt>
                <c:pt idx="31">
                  <c:v>0.46</c:v>
                </c:pt>
                <c:pt idx="32">
                  <c:v>0.46</c:v>
                </c:pt>
                <c:pt idx="33">
                  <c:v>0.5</c:v>
                </c:pt>
                <c:pt idx="34">
                  <c:v>0.54</c:v>
                </c:pt>
                <c:pt idx="35">
                  <c:v>0.54</c:v>
                </c:pt>
                <c:pt idx="36">
                  <c:v>0.55000000000000004</c:v>
                </c:pt>
                <c:pt idx="37">
                  <c:v>0.56999999999999995</c:v>
                </c:pt>
                <c:pt idx="38">
                  <c:v>0.56999999999999995</c:v>
                </c:pt>
                <c:pt idx="39">
                  <c:v>0.57999999999999996</c:v>
                </c:pt>
                <c:pt idx="40">
                  <c:v>0.59</c:v>
                </c:pt>
                <c:pt idx="41">
                  <c:v>0.66</c:v>
                </c:pt>
                <c:pt idx="42">
                  <c:v>0.67</c:v>
                </c:pt>
                <c:pt idx="43">
                  <c:v>0.67</c:v>
                </c:pt>
                <c:pt idx="44">
                  <c:v>0.69</c:v>
                </c:pt>
                <c:pt idx="45">
                  <c:v>0.72</c:v>
                </c:pt>
                <c:pt idx="46">
                  <c:v>0.72</c:v>
                </c:pt>
                <c:pt idx="47">
                  <c:v>0.73</c:v>
                </c:pt>
                <c:pt idx="48">
                  <c:v>0.73</c:v>
                </c:pt>
                <c:pt idx="49">
                  <c:v>0.78</c:v>
                </c:pt>
                <c:pt idx="50">
                  <c:v>0.78</c:v>
                </c:pt>
                <c:pt idx="51">
                  <c:v>0.83</c:v>
                </c:pt>
                <c:pt idx="52">
                  <c:v>0.86</c:v>
                </c:pt>
                <c:pt idx="53">
                  <c:v>0.87</c:v>
                </c:pt>
                <c:pt idx="54">
                  <c:v>0.88</c:v>
                </c:pt>
                <c:pt idx="55">
                  <c:v>0.9</c:v>
                </c:pt>
                <c:pt idx="56">
                  <c:v>0.91</c:v>
                </c:pt>
                <c:pt idx="57">
                  <c:v>0.93</c:v>
                </c:pt>
                <c:pt idx="58">
                  <c:v>1.04</c:v>
                </c:pt>
                <c:pt idx="59">
                  <c:v>1.08</c:v>
                </c:pt>
                <c:pt idx="60">
                  <c:v>1.1100000000000001</c:v>
                </c:pt>
                <c:pt idx="61">
                  <c:v>1.1200000000000001</c:v>
                </c:pt>
                <c:pt idx="62">
                  <c:v>1.1299999999999999</c:v>
                </c:pt>
                <c:pt idx="63">
                  <c:v>1.1499999999999999</c:v>
                </c:pt>
                <c:pt idx="64">
                  <c:v>1.1599999999999999</c:v>
                </c:pt>
                <c:pt idx="65">
                  <c:v>1.19</c:v>
                </c:pt>
                <c:pt idx="66">
                  <c:v>1.2</c:v>
                </c:pt>
                <c:pt idx="67">
                  <c:v>1.24</c:v>
                </c:pt>
                <c:pt idx="68">
                  <c:v>1.27</c:v>
                </c:pt>
                <c:pt idx="69">
                  <c:v>1.37</c:v>
                </c:pt>
                <c:pt idx="70">
                  <c:v>1.41</c:v>
                </c:pt>
                <c:pt idx="71">
                  <c:v>1.49</c:v>
                </c:pt>
                <c:pt idx="72">
                  <c:v>1.51</c:v>
                </c:pt>
                <c:pt idx="73">
                  <c:v>1.58</c:v>
                </c:pt>
                <c:pt idx="74">
                  <c:v>1.61</c:v>
                </c:pt>
                <c:pt idx="75">
                  <c:v>1.68</c:v>
                </c:pt>
                <c:pt idx="76">
                  <c:v>1.73</c:v>
                </c:pt>
                <c:pt idx="77">
                  <c:v>1.75</c:v>
                </c:pt>
                <c:pt idx="78">
                  <c:v>1.77</c:v>
                </c:pt>
                <c:pt idx="79">
                  <c:v>1.77</c:v>
                </c:pt>
                <c:pt idx="80">
                  <c:v>1.93</c:v>
                </c:pt>
                <c:pt idx="81">
                  <c:v>2.0099999999999998</c:v>
                </c:pt>
                <c:pt idx="82">
                  <c:v>2.1</c:v>
                </c:pt>
                <c:pt idx="83">
                  <c:v>2.2400000000000002</c:v>
                </c:pt>
                <c:pt idx="84">
                  <c:v>2.58</c:v>
                </c:pt>
                <c:pt idx="85">
                  <c:v>2.65</c:v>
                </c:pt>
                <c:pt idx="86">
                  <c:v>2.9253499999999999</c:v>
                </c:pt>
                <c:pt idx="87">
                  <c:v>3.14</c:v>
                </c:pt>
                <c:pt idx="88">
                  <c:v>3.18</c:v>
                </c:pt>
                <c:pt idx="89">
                  <c:v>3.2401</c:v>
                </c:pt>
                <c:pt idx="90">
                  <c:v>3.86</c:v>
                </c:pt>
                <c:pt idx="91">
                  <c:v>5.18</c:v>
                </c:pt>
                <c:pt idx="92">
                  <c:v>5.82</c:v>
                </c:pt>
                <c:pt idx="93">
                  <c:v>5.9</c:v>
                </c:pt>
                <c:pt idx="94">
                  <c:v>5.97</c:v>
                </c:pt>
                <c:pt idx="95">
                  <c:v>6.43</c:v>
                </c:pt>
                <c:pt idx="96">
                  <c:v>6.75075</c:v>
                </c:pt>
                <c:pt idx="97">
                  <c:v>8.4600000000000009</c:v>
                </c:pt>
                <c:pt idx="98">
                  <c:v>8.9</c:v>
                </c:pt>
                <c:pt idx="99">
                  <c:v>10.199999999999999</c:v>
                </c:pt>
                <c:pt idx="100">
                  <c:v>10.52</c:v>
                </c:pt>
                <c:pt idx="101">
                  <c:v>10.87</c:v>
                </c:pt>
                <c:pt idx="102">
                  <c:v>11.37</c:v>
                </c:pt>
                <c:pt idx="103">
                  <c:v>12.5</c:v>
                </c:pt>
                <c:pt idx="104">
                  <c:v>15.02</c:v>
                </c:pt>
                <c:pt idx="105">
                  <c:v>15.72</c:v>
                </c:pt>
                <c:pt idx="106">
                  <c:v>17.41</c:v>
                </c:pt>
                <c:pt idx="107">
                  <c:v>19.059999999999999</c:v>
                </c:pt>
                <c:pt idx="108">
                  <c:v>19.3</c:v>
                </c:pt>
                <c:pt idx="109">
                  <c:v>19.59</c:v>
                </c:pt>
                <c:pt idx="110">
                  <c:v>19.7</c:v>
                </c:pt>
                <c:pt idx="111">
                  <c:v>21.61</c:v>
                </c:pt>
                <c:pt idx="112">
                  <c:v>21.66</c:v>
                </c:pt>
                <c:pt idx="113">
                  <c:v>24.48</c:v>
                </c:pt>
                <c:pt idx="114">
                  <c:v>53.41</c:v>
                </c:pt>
                <c:pt idx="115">
                  <c:v>59.98</c:v>
                </c:pt>
                <c:pt idx="116">
                  <c:v>74.47</c:v>
                </c:pt>
                <c:pt idx="117">
                  <c:v>77.849999999999994</c:v>
                </c:pt>
                <c:pt idx="118">
                  <c:v>227.41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6E0-4590-BB4D-0D637DD43B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7279176"/>
        <c:axId val="587274912"/>
      </c:lineChart>
      <c:catAx>
        <c:axId val="58727917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7274912"/>
        <c:crossesAt val="1.0000000000000002E-2"/>
        <c:auto val="1"/>
        <c:lblAlgn val="ctr"/>
        <c:lblOffset val="100"/>
        <c:noMultiLvlLbl val="0"/>
      </c:catAx>
      <c:valAx>
        <c:axId val="587274912"/>
        <c:scaling>
          <c:logBase val="10"/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72791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Uranium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val>
            <c:numRef>
              <c:f>'Slope plots'!$G$2:$G$118</c:f>
              <c:numCache>
                <c:formatCode>General</c:formatCode>
                <c:ptCount val="117"/>
                <c:pt idx="0">
                  <c:v>1E-3</c:v>
                </c:pt>
                <c:pt idx="1">
                  <c:v>3.0000000000000001E-3</c:v>
                </c:pt>
                <c:pt idx="2">
                  <c:v>6.0000000000000001E-3</c:v>
                </c:pt>
                <c:pt idx="3">
                  <c:v>6.0000000000000001E-3</c:v>
                </c:pt>
                <c:pt idx="4">
                  <c:v>7.0000000000000001E-3</c:v>
                </c:pt>
                <c:pt idx="5">
                  <c:v>7.0000000000000001E-3</c:v>
                </c:pt>
                <c:pt idx="6">
                  <c:v>1.0999999999999999E-2</c:v>
                </c:pt>
                <c:pt idx="7">
                  <c:v>1.0999999999999999E-2</c:v>
                </c:pt>
                <c:pt idx="8">
                  <c:v>1.0999999999999999E-2</c:v>
                </c:pt>
                <c:pt idx="9">
                  <c:v>1.4E-2</c:v>
                </c:pt>
                <c:pt idx="10">
                  <c:v>1.4999999999999999E-2</c:v>
                </c:pt>
                <c:pt idx="11">
                  <c:v>1.4999999999999999E-2</c:v>
                </c:pt>
                <c:pt idx="12">
                  <c:v>1.6E-2</c:v>
                </c:pt>
                <c:pt idx="13">
                  <c:v>1.7000000000000001E-2</c:v>
                </c:pt>
                <c:pt idx="14">
                  <c:v>1.7999999999999999E-2</c:v>
                </c:pt>
                <c:pt idx="15">
                  <c:v>1.9E-2</c:v>
                </c:pt>
                <c:pt idx="16">
                  <c:v>1.9E-2</c:v>
                </c:pt>
                <c:pt idx="17">
                  <c:v>2.3E-2</c:v>
                </c:pt>
                <c:pt idx="18">
                  <c:v>2.5999999999999999E-2</c:v>
                </c:pt>
                <c:pt idx="19">
                  <c:v>2.9000000000000001E-2</c:v>
                </c:pt>
                <c:pt idx="20">
                  <c:v>3.1E-2</c:v>
                </c:pt>
                <c:pt idx="21">
                  <c:v>3.5999999999999997E-2</c:v>
                </c:pt>
                <c:pt idx="22">
                  <c:v>4.2999999999999997E-2</c:v>
                </c:pt>
                <c:pt idx="23">
                  <c:v>4.3999999999999997E-2</c:v>
                </c:pt>
                <c:pt idx="24">
                  <c:v>4.7E-2</c:v>
                </c:pt>
                <c:pt idx="25">
                  <c:v>5.0999999999999997E-2</c:v>
                </c:pt>
                <c:pt idx="26">
                  <c:v>7.5999999999999998E-2</c:v>
                </c:pt>
                <c:pt idx="27">
                  <c:v>0.12515000000000001</c:v>
                </c:pt>
                <c:pt idx="28">
                  <c:v>0.16059999999999999</c:v>
                </c:pt>
                <c:pt idx="29">
                  <c:v>0.17899999999999999</c:v>
                </c:pt>
                <c:pt idx="30">
                  <c:v>0.185</c:v>
                </c:pt>
                <c:pt idx="31">
                  <c:v>0.186</c:v>
                </c:pt>
                <c:pt idx="32">
                  <c:v>0.186</c:v>
                </c:pt>
                <c:pt idx="33">
                  <c:v>0.186</c:v>
                </c:pt>
                <c:pt idx="34">
                  <c:v>0.187</c:v>
                </c:pt>
                <c:pt idx="35">
                  <c:v>0.189</c:v>
                </c:pt>
                <c:pt idx="36">
                  <c:v>0.189</c:v>
                </c:pt>
                <c:pt idx="37">
                  <c:v>0.189</c:v>
                </c:pt>
                <c:pt idx="38">
                  <c:v>0.19</c:v>
                </c:pt>
                <c:pt idx="39">
                  <c:v>0.19</c:v>
                </c:pt>
                <c:pt idx="40">
                  <c:v>0.193</c:v>
                </c:pt>
                <c:pt idx="41">
                  <c:v>0.193</c:v>
                </c:pt>
                <c:pt idx="42">
                  <c:v>0.193</c:v>
                </c:pt>
                <c:pt idx="43">
                  <c:v>0.19400000000000001</c:v>
                </c:pt>
                <c:pt idx="44">
                  <c:v>0.19400000000000001</c:v>
                </c:pt>
                <c:pt idx="45">
                  <c:v>0.19500000000000001</c:v>
                </c:pt>
                <c:pt idx="46">
                  <c:v>0.19500000000000001</c:v>
                </c:pt>
                <c:pt idx="47">
                  <c:v>0.19600000000000001</c:v>
                </c:pt>
                <c:pt idx="48">
                  <c:v>0.19700000000000001</c:v>
                </c:pt>
                <c:pt idx="49">
                  <c:v>0.19800000000000001</c:v>
                </c:pt>
                <c:pt idx="50">
                  <c:v>0.2</c:v>
                </c:pt>
                <c:pt idx="51">
                  <c:v>0.20200000000000001</c:v>
                </c:pt>
                <c:pt idx="52">
                  <c:v>0.20499999999999999</c:v>
                </c:pt>
                <c:pt idx="53">
                  <c:v>0.20599999999999999</c:v>
                </c:pt>
                <c:pt idx="54">
                  <c:v>0.20699999999999999</c:v>
                </c:pt>
                <c:pt idx="55">
                  <c:v>0.20799999999999999</c:v>
                </c:pt>
                <c:pt idx="56">
                  <c:v>0.20799999999999999</c:v>
                </c:pt>
                <c:pt idx="57">
                  <c:v>0.21199999999999999</c:v>
                </c:pt>
                <c:pt idx="58">
                  <c:v>0.21299999999999999</c:v>
                </c:pt>
                <c:pt idx="59">
                  <c:v>0.215</c:v>
                </c:pt>
                <c:pt idx="60">
                  <c:v>0.216</c:v>
                </c:pt>
                <c:pt idx="61">
                  <c:v>0.216</c:v>
                </c:pt>
                <c:pt idx="62">
                  <c:v>0.217</c:v>
                </c:pt>
                <c:pt idx="63">
                  <c:v>0.219</c:v>
                </c:pt>
                <c:pt idx="64">
                  <c:v>0.219</c:v>
                </c:pt>
                <c:pt idx="65">
                  <c:v>0.22</c:v>
                </c:pt>
                <c:pt idx="66">
                  <c:v>0.221</c:v>
                </c:pt>
                <c:pt idx="67">
                  <c:v>0.223</c:v>
                </c:pt>
                <c:pt idx="68">
                  <c:v>0.224</c:v>
                </c:pt>
                <c:pt idx="69">
                  <c:v>0.22500000000000001</c:v>
                </c:pt>
                <c:pt idx="70">
                  <c:v>0.22500000000000001</c:v>
                </c:pt>
                <c:pt idx="71">
                  <c:v>0.22700000000000001</c:v>
                </c:pt>
                <c:pt idx="72">
                  <c:v>0.22700000000000001</c:v>
                </c:pt>
                <c:pt idx="73">
                  <c:v>0.22800000000000001</c:v>
                </c:pt>
                <c:pt idx="74">
                  <c:v>0.22800000000000001</c:v>
                </c:pt>
                <c:pt idx="75">
                  <c:v>0.22900000000000001</c:v>
                </c:pt>
                <c:pt idx="76">
                  <c:v>0.23</c:v>
                </c:pt>
                <c:pt idx="77">
                  <c:v>0.23</c:v>
                </c:pt>
                <c:pt idx="78">
                  <c:v>0.23200000000000001</c:v>
                </c:pt>
                <c:pt idx="79">
                  <c:v>0.23214999999999997</c:v>
                </c:pt>
                <c:pt idx="80">
                  <c:v>0.23300000000000001</c:v>
                </c:pt>
                <c:pt idx="81">
                  <c:v>0.23300000000000001</c:v>
                </c:pt>
                <c:pt idx="82">
                  <c:v>0.23499999999999999</c:v>
                </c:pt>
                <c:pt idx="83">
                  <c:v>0.23499999999999999</c:v>
                </c:pt>
                <c:pt idx="84">
                  <c:v>0.23599999999999999</c:v>
                </c:pt>
                <c:pt idx="85">
                  <c:v>0.23699999999999999</c:v>
                </c:pt>
                <c:pt idx="86">
                  <c:v>0.23799999999999999</c:v>
                </c:pt>
                <c:pt idx="87">
                  <c:v>0.24099999999999999</c:v>
                </c:pt>
                <c:pt idx="88">
                  <c:v>0.24399999999999999</c:v>
                </c:pt>
                <c:pt idx="89">
                  <c:v>0.253</c:v>
                </c:pt>
                <c:pt idx="90">
                  <c:v>0.28699999999999998</c:v>
                </c:pt>
                <c:pt idx="91">
                  <c:v>0.378</c:v>
                </c:pt>
                <c:pt idx="92">
                  <c:v>0.44900000000000001</c:v>
                </c:pt>
                <c:pt idx="93">
                  <c:v>0.54600000000000004</c:v>
                </c:pt>
                <c:pt idx="94">
                  <c:v>0.58699999999999997</c:v>
                </c:pt>
                <c:pt idx="95">
                  <c:v>0.61199999999999999</c:v>
                </c:pt>
                <c:pt idx="96">
                  <c:v>0.65700000000000003</c:v>
                </c:pt>
                <c:pt idx="97">
                  <c:v>0.70199999999999996</c:v>
                </c:pt>
                <c:pt idx="98">
                  <c:v>0.96599999999999997</c:v>
                </c:pt>
                <c:pt idx="99">
                  <c:v>0.99900000000000011</c:v>
                </c:pt>
                <c:pt idx="100">
                  <c:v>1.151</c:v>
                </c:pt>
                <c:pt idx="101">
                  <c:v>1.35</c:v>
                </c:pt>
                <c:pt idx="102">
                  <c:v>1.585</c:v>
                </c:pt>
                <c:pt idx="103">
                  <c:v>1.64</c:v>
                </c:pt>
                <c:pt idx="104">
                  <c:v>1.9330000000000001</c:v>
                </c:pt>
                <c:pt idx="105">
                  <c:v>3.0339999999999998</c:v>
                </c:pt>
                <c:pt idx="106">
                  <c:v>5.8860000000000001</c:v>
                </c:pt>
                <c:pt idx="107">
                  <c:v>6.649</c:v>
                </c:pt>
                <c:pt idx="108">
                  <c:v>15.23</c:v>
                </c:pt>
                <c:pt idx="109">
                  <c:v>16.957999999999998</c:v>
                </c:pt>
                <c:pt idx="110">
                  <c:v>27.295999999999999</c:v>
                </c:pt>
                <c:pt idx="111">
                  <c:v>33.134999999999998</c:v>
                </c:pt>
                <c:pt idx="112">
                  <c:v>35.182000000000002</c:v>
                </c:pt>
                <c:pt idx="113">
                  <c:v>41.423000000000002</c:v>
                </c:pt>
                <c:pt idx="114">
                  <c:v>54.671999999999997</c:v>
                </c:pt>
                <c:pt idx="115">
                  <c:v>452.33</c:v>
                </c:pt>
                <c:pt idx="116">
                  <c:v>495.37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926-4370-BC09-085FA8BECA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1768048"/>
        <c:axId val="571764440"/>
      </c:lineChart>
      <c:catAx>
        <c:axId val="57176804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1764440"/>
        <c:crossesAt val="1.0000000000000002E-3"/>
        <c:auto val="1"/>
        <c:lblAlgn val="ctr"/>
        <c:lblOffset val="100"/>
        <c:noMultiLvlLbl val="0"/>
      </c:catAx>
      <c:valAx>
        <c:axId val="571764440"/>
        <c:scaling>
          <c:logBase val="10"/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17680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66675</xdr:colOff>
      <xdr:row>19</xdr:row>
      <xdr:rowOff>38100</xdr:rowOff>
    </xdr:from>
    <xdr:to>
      <xdr:col>13</xdr:col>
      <xdr:colOff>174684</xdr:colOff>
      <xdr:row>53</xdr:row>
      <xdr:rowOff>9525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0" y="3086100"/>
          <a:ext cx="7861359" cy="5153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323850</xdr:colOff>
      <xdr:row>11</xdr:row>
      <xdr:rowOff>133350</xdr:rowOff>
    </xdr:from>
    <xdr:to>
      <xdr:col>5</xdr:col>
      <xdr:colOff>352425</xdr:colOff>
      <xdr:row>26</xdr:row>
      <xdr:rowOff>47625</xdr:rowOff>
    </xdr:to>
    <xdr:cxnSp macro="">
      <xdr:nvCxnSpPr>
        <xdr:cNvPr id="4" name="Straight Arrow Connector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CxnSpPr/>
      </xdr:nvCxnSpPr>
      <xdr:spPr>
        <a:xfrm>
          <a:off x="3390900" y="1962150"/>
          <a:ext cx="28575" cy="2200275"/>
        </a:xfrm>
        <a:prstGeom prst="straightConnector1">
          <a:avLst/>
        </a:prstGeom>
        <a:ln w="25400">
          <a:solidFill>
            <a:schemeClr val="tx1"/>
          </a:solidFill>
          <a:tailEnd type="stealth" w="lg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257175</xdr:colOff>
      <xdr:row>0</xdr:row>
      <xdr:rowOff>76200</xdr:rowOff>
    </xdr:from>
    <xdr:to>
      <xdr:col>14</xdr:col>
      <xdr:colOff>561975</xdr:colOff>
      <xdr:row>18</xdr:row>
      <xdr:rowOff>76200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257175</xdr:colOff>
      <xdr:row>19</xdr:row>
      <xdr:rowOff>76200</xdr:rowOff>
    </xdr:from>
    <xdr:to>
      <xdr:col>14</xdr:col>
      <xdr:colOff>561975</xdr:colOff>
      <xdr:row>37</xdr:row>
      <xdr:rowOff>76200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295275</xdr:colOff>
      <xdr:row>38</xdr:row>
      <xdr:rowOff>76200</xdr:rowOff>
    </xdr:from>
    <xdr:to>
      <xdr:col>14</xdr:col>
      <xdr:colOff>600075</xdr:colOff>
      <xdr:row>56</xdr:row>
      <xdr:rowOff>76200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295275</xdr:colOff>
      <xdr:row>56</xdr:row>
      <xdr:rowOff>104775</xdr:rowOff>
    </xdr:from>
    <xdr:to>
      <xdr:col>14</xdr:col>
      <xdr:colOff>600075</xdr:colOff>
      <xdr:row>74</xdr:row>
      <xdr:rowOff>104775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7</xdr:col>
      <xdr:colOff>295275</xdr:colOff>
      <xdr:row>75</xdr:row>
      <xdr:rowOff>19050</xdr:rowOff>
    </xdr:from>
    <xdr:to>
      <xdr:col>14</xdr:col>
      <xdr:colOff>600075</xdr:colOff>
      <xdr:row>93</xdr:row>
      <xdr:rowOff>19050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7</xdr:col>
      <xdr:colOff>304800</xdr:colOff>
      <xdr:row>93</xdr:row>
      <xdr:rowOff>66675</xdr:rowOff>
    </xdr:from>
    <xdr:to>
      <xdr:col>15</xdr:col>
      <xdr:colOff>0</xdr:colOff>
      <xdr:row>111</xdr:row>
      <xdr:rowOff>66675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7</xdr:col>
      <xdr:colOff>314325</xdr:colOff>
      <xdr:row>111</xdr:row>
      <xdr:rowOff>123825</xdr:rowOff>
    </xdr:from>
    <xdr:to>
      <xdr:col>15</xdr:col>
      <xdr:colOff>9525</xdr:colOff>
      <xdr:row>129</xdr:row>
      <xdr:rowOff>123825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3"/>
  <sheetViews>
    <sheetView tabSelected="1" workbookViewId="0">
      <selection activeCell="G60" sqref="G60"/>
    </sheetView>
  </sheetViews>
  <sheetFormatPr defaultRowHeight="12" x14ac:dyDescent="0.2"/>
  <cols>
    <col min="4" max="4" width="1.85546875" customWidth="1"/>
    <col min="5" max="5" width="11.5703125" customWidth="1"/>
    <col min="6" max="6" width="1.85546875" customWidth="1"/>
    <col min="8" max="8" width="11.5703125" customWidth="1"/>
    <col min="9" max="9" width="1.7109375" customWidth="1"/>
    <col min="11" max="11" width="1.85546875" customWidth="1"/>
  </cols>
  <sheetData>
    <row r="1" spans="1:17" x14ac:dyDescent="0.2">
      <c r="A1" t="s">
        <v>10</v>
      </c>
    </row>
    <row r="2" spans="1:17" s="2" customFormat="1" ht="36" x14ac:dyDescent="0.2">
      <c r="B2" s="76" t="s">
        <v>210</v>
      </c>
      <c r="C2" s="76"/>
      <c r="D2" s="32"/>
      <c r="E2" s="33" t="s">
        <v>211</v>
      </c>
      <c r="F2" s="32"/>
      <c r="G2" s="76" t="s">
        <v>212</v>
      </c>
      <c r="H2" s="76"/>
      <c r="I2" s="32"/>
      <c r="J2" s="33" t="s">
        <v>213</v>
      </c>
      <c r="K2" s="32"/>
      <c r="L2" s="76" t="s">
        <v>206</v>
      </c>
      <c r="M2" s="76"/>
    </row>
    <row r="3" spans="1:17" ht="24" customHeight="1" x14ac:dyDescent="0.2">
      <c r="B3" s="32" t="s">
        <v>8</v>
      </c>
      <c r="C3" s="32" t="s">
        <v>208</v>
      </c>
      <c r="E3" s="32" t="s">
        <v>9</v>
      </c>
      <c r="G3" s="32" t="s">
        <v>216</v>
      </c>
      <c r="H3" s="32" t="s">
        <v>217</v>
      </c>
      <c r="J3" s="32" t="s">
        <v>218</v>
      </c>
      <c r="L3" s="32" t="s">
        <v>219</v>
      </c>
      <c r="M3" s="32" t="s">
        <v>209</v>
      </c>
    </row>
    <row r="4" spans="1:17" x14ac:dyDescent="0.2">
      <c r="A4" t="s">
        <v>2</v>
      </c>
      <c r="B4">
        <v>1001</v>
      </c>
      <c r="C4" s="4">
        <v>1.014</v>
      </c>
      <c r="E4" s="1">
        <f t="shared" ref="E4:E10" si="0">B4*C4</f>
        <v>1015.014</v>
      </c>
      <c r="G4">
        <v>1</v>
      </c>
      <c r="H4" s="1">
        <f t="shared" ref="H4:H10" si="1">G4/100*E4*1000</f>
        <v>10150.140000000001</v>
      </c>
      <c r="J4">
        <v>0.5</v>
      </c>
      <c r="L4" s="3">
        <f t="shared" ref="L4:L9" si="2">J4/(50+J4)*H4</f>
        <v>100.49643564356437</v>
      </c>
      <c r="M4">
        <v>100</v>
      </c>
    </row>
    <row r="5" spans="1:17" x14ac:dyDescent="0.2">
      <c r="A5" t="s">
        <v>1</v>
      </c>
      <c r="B5">
        <v>998</v>
      </c>
      <c r="C5" s="4">
        <v>1.0109999999999999</v>
      </c>
      <c r="E5" s="1">
        <f t="shared" si="0"/>
        <v>1008.978</v>
      </c>
      <c r="G5">
        <v>0.5</v>
      </c>
      <c r="H5" s="1">
        <f t="shared" si="1"/>
        <v>5044.8899999999994</v>
      </c>
      <c r="J5">
        <v>0.5</v>
      </c>
      <c r="L5" s="3">
        <f t="shared" si="2"/>
        <v>49.949405940594055</v>
      </c>
      <c r="M5">
        <v>50</v>
      </c>
    </row>
    <row r="6" spans="1:17" x14ac:dyDescent="0.2">
      <c r="A6" t="s">
        <v>3</v>
      </c>
      <c r="B6">
        <v>1000</v>
      </c>
      <c r="C6" s="4">
        <v>1</v>
      </c>
      <c r="E6" s="1">
        <f t="shared" si="0"/>
        <v>1000</v>
      </c>
      <c r="G6">
        <v>0.02</v>
      </c>
      <c r="H6" s="1">
        <f t="shared" si="1"/>
        <v>200</v>
      </c>
      <c r="J6">
        <v>0.5</v>
      </c>
      <c r="L6" s="52">
        <f t="shared" si="2"/>
        <v>1.9801980198019802</v>
      </c>
      <c r="M6">
        <v>2</v>
      </c>
    </row>
    <row r="7" spans="1:17" x14ac:dyDescent="0.2">
      <c r="A7" t="s">
        <v>4</v>
      </c>
      <c r="B7">
        <v>1005</v>
      </c>
      <c r="C7" s="4">
        <v>1.0009999999999999</v>
      </c>
      <c r="E7" s="1">
        <f t="shared" si="0"/>
        <v>1006.0049999999999</v>
      </c>
      <c r="G7">
        <v>3</v>
      </c>
      <c r="H7" s="1">
        <f t="shared" si="1"/>
        <v>30180.149999999994</v>
      </c>
      <c r="J7">
        <v>0.5</v>
      </c>
      <c r="L7" s="3">
        <f t="shared" si="2"/>
        <v>298.81336633663364</v>
      </c>
      <c r="M7">
        <v>300</v>
      </c>
    </row>
    <row r="8" spans="1:17" x14ac:dyDescent="0.2">
      <c r="A8" t="s">
        <v>5</v>
      </c>
      <c r="B8">
        <v>999</v>
      </c>
      <c r="C8" s="4">
        <v>1</v>
      </c>
      <c r="E8" s="1">
        <f t="shared" si="0"/>
        <v>999</v>
      </c>
      <c r="G8">
        <v>0.25</v>
      </c>
      <c r="H8" s="1">
        <f t="shared" si="1"/>
        <v>2497.5</v>
      </c>
      <c r="J8">
        <v>0.5</v>
      </c>
      <c r="L8" s="3">
        <f t="shared" si="2"/>
        <v>24.727722772277229</v>
      </c>
      <c r="M8">
        <v>25</v>
      </c>
    </row>
    <row r="9" spans="1:17" x14ac:dyDescent="0.2">
      <c r="A9" t="s">
        <v>6</v>
      </c>
      <c r="B9">
        <v>1003</v>
      </c>
      <c r="C9" s="4">
        <v>1.002</v>
      </c>
      <c r="E9" s="1">
        <f t="shared" si="0"/>
        <v>1005.006</v>
      </c>
      <c r="G9">
        <v>0.2</v>
      </c>
      <c r="H9" s="1">
        <f t="shared" si="1"/>
        <v>2010.0120000000002</v>
      </c>
      <c r="J9">
        <v>0.5</v>
      </c>
      <c r="L9" s="3">
        <f t="shared" si="2"/>
        <v>19.901108910891089</v>
      </c>
      <c r="M9">
        <v>20</v>
      </c>
    </row>
    <row r="10" spans="1:17" x14ac:dyDescent="0.2">
      <c r="A10" s="38" t="s">
        <v>7</v>
      </c>
      <c r="B10" s="38">
        <v>1005</v>
      </c>
      <c r="C10" s="51">
        <v>1.026</v>
      </c>
      <c r="D10" s="38"/>
      <c r="E10" s="49">
        <f t="shared" si="0"/>
        <v>1031.1300000000001</v>
      </c>
      <c r="F10" s="38"/>
      <c r="G10" s="38">
        <v>0.02</v>
      </c>
      <c r="H10" s="49">
        <f t="shared" si="1"/>
        <v>206.22600000000003</v>
      </c>
      <c r="I10" s="38"/>
      <c r="J10" s="38">
        <v>0.5</v>
      </c>
      <c r="K10" s="38"/>
      <c r="L10" s="65">
        <f>J10/(50+J10)*H10*Q11</f>
        <v>2.0328322550666624</v>
      </c>
      <c r="M10" s="38">
        <v>2</v>
      </c>
      <c r="O10">
        <v>0.28000000000000003</v>
      </c>
      <c r="P10">
        <v>0.72</v>
      </c>
    </row>
    <row r="11" spans="1:17" x14ac:dyDescent="0.2">
      <c r="E11" s="1"/>
      <c r="H11" s="1"/>
      <c r="L11" s="3"/>
      <c r="O11">
        <f>100-O10</f>
        <v>99.72</v>
      </c>
      <c r="P11">
        <f>100-P10</f>
        <v>99.28</v>
      </c>
      <c r="Q11" s="57">
        <f>P11/O11</f>
        <v>0.99558764540714006</v>
      </c>
    </row>
    <row r="13" spans="1:17" x14ac:dyDescent="0.2">
      <c r="A13" t="s">
        <v>11</v>
      </c>
    </row>
    <row r="14" spans="1:17" ht="36" x14ac:dyDescent="0.2">
      <c r="B14" s="76" t="s">
        <v>210</v>
      </c>
      <c r="C14" s="76"/>
      <c r="D14" s="32"/>
      <c r="E14" s="33" t="s">
        <v>211</v>
      </c>
      <c r="F14" s="32"/>
      <c r="G14" s="76" t="s">
        <v>220</v>
      </c>
      <c r="H14" s="76"/>
      <c r="I14" s="32"/>
      <c r="J14" s="33" t="s">
        <v>213</v>
      </c>
      <c r="K14" s="32"/>
      <c r="L14" s="76" t="s">
        <v>224</v>
      </c>
      <c r="M14" s="76"/>
    </row>
    <row r="15" spans="1:17" ht="36" x14ac:dyDescent="0.2">
      <c r="B15" s="32" t="s">
        <v>8</v>
      </c>
      <c r="C15" s="32" t="s">
        <v>208</v>
      </c>
      <c r="E15" s="32" t="s">
        <v>9</v>
      </c>
      <c r="G15" s="32" t="s">
        <v>222</v>
      </c>
      <c r="H15" s="32" t="s">
        <v>221</v>
      </c>
      <c r="J15" s="32" t="s">
        <v>223</v>
      </c>
      <c r="L15" s="32" t="s">
        <v>219</v>
      </c>
      <c r="M15" s="32" t="s">
        <v>225</v>
      </c>
    </row>
    <row r="16" spans="1:17" x14ac:dyDescent="0.2">
      <c r="A16" t="s">
        <v>12</v>
      </c>
      <c r="B16">
        <v>999</v>
      </c>
      <c r="C16">
        <v>1.036</v>
      </c>
      <c r="E16" s="1">
        <f>B16*C16</f>
        <v>1034.9639999999999</v>
      </c>
      <c r="G16">
        <v>0.375</v>
      </c>
      <c r="H16" s="1">
        <f>G16/500*E16*1000</f>
        <v>776.22299999999996</v>
      </c>
      <c r="J16">
        <v>0.1</v>
      </c>
      <c r="K16" t="s">
        <v>214</v>
      </c>
      <c r="L16" s="3">
        <f>J16/10*H16</f>
        <v>7.7622299999999997</v>
      </c>
      <c r="M16">
        <v>5</v>
      </c>
    </row>
    <row r="17" spans="1:13" x14ac:dyDescent="0.2">
      <c r="A17" t="s">
        <v>13</v>
      </c>
      <c r="B17">
        <v>1003</v>
      </c>
      <c r="C17">
        <v>1.01</v>
      </c>
      <c r="E17" s="1">
        <f>B17*C17</f>
        <v>1013.03</v>
      </c>
      <c r="G17">
        <v>0.25</v>
      </c>
      <c r="H17" s="1">
        <f t="shared" ref="H17:H18" si="3">G17/500*E17*1000</f>
        <v>506.51500000000004</v>
      </c>
      <c r="J17">
        <v>0.1</v>
      </c>
      <c r="K17" t="s">
        <v>214</v>
      </c>
      <c r="L17" s="3">
        <f>J17/10*H17</f>
        <v>5.0651500000000009</v>
      </c>
      <c r="M17">
        <v>5</v>
      </c>
    </row>
    <row r="18" spans="1:13" x14ac:dyDescent="0.2">
      <c r="A18" s="38" t="s">
        <v>14</v>
      </c>
      <c r="B18" s="38">
        <v>1001</v>
      </c>
      <c r="C18" s="38">
        <v>1.026</v>
      </c>
      <c r="D18" s="38"/>
      <c r="E18" s="49">
        <f>B18*C18</f>
        <v>1027.0260000000001</v>
      </c>
      <c r="F18" s="38"/>
      <c r="G18" s="38">
        <v>0.25</v>
      </c>
      <c r="H18" s="49">
        <f t="shared" si="3"/>
        <v>513.51300000000003</v>
      </c>
      <c r="I18" s="38"/>
      <c r="J18" s="38">
        <v>0.1</v>
      </c>
      <c r="K18" s="38" t="s">
        <v>214</v>
      </c>
      <c r="L18" s="50">
        <f>J18/10*H18</f>
        <v>5.1351300000000002</v>
      </c>
      <c r="M18" s="38">
        <v>5</v>
      </c>
    </row>
    <row r="20" spans="1:13" x14ac:dyDescent="0.2">
      <c r="A20" t="s">
        <v>215</v>
      </c>
    </row>
    <row r="22" spans="1:13" x14ac:dyDescent="0.2">
      <c r="H22" s="3"/>
    </row>
    <row r="27" spans="1:13" x14ac:dyDescent="0.2">
      <c r="C27" s="1"/>
    </row>
    <row r="28" spans="1:13" x14ac:dyDescent="0.2">
      <c r="C28" s="1"/>
    </row>
    <row r="29" spans="1:13" x14ac:dyDescent="0.2">
      <c r="C29" s="1"/>
    </row>
    <row r="30" spans="1:13" x14ac:dyDescent="0.2">
      <c r="C30" s="1"/>
    </row>
    <row r="31" spans="1:13" x14ac:dyDescent="0.2">
      <c r="C31" s="1"/>
    </row>
    <row r="32" spans="1:13" x14ac:dyDescent="0.2">
      <c r="C32" s="1"/>
    </row>
    <row r="33" spans="3:3" x14ac:dyDescent="0.2">
      <c r="C33" s="1"/>
    </row>
  </sheetData>
  <mergeCells count="6">
    <mergeCell ref="B14:C14"/>
    <mergeCell ref="G14:H14"/>
    <mergeCell ref="L14:M14"/>
    <mergeCell ref="B2:C2"/>
    <mergeCell ref="G2:H2"/>
    <mergeCell ref="L2:M2"/>
  </mergeCells>
  <phoneticPr fontId="2" type="noConversion"/>
  <pageMargins left="0.75" right="0.75" top="1" bottom="1" header="0.5" footer="0.5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J13"/>
  <sheetViews>
    <sheetView workbookViewId="0">
      <selection activeCell="P13" sqref="P13"/>
    </sheetView>
  </sheetViews>
  <sheetFormatPr defaultRowHeight="12" x14ac:dyDescent="0.2"/>
  <cols>
    <col min="1" max="1" width="7.5703125" customWidth="1"/>
    <col min="4" max="4" width="11" customWidth="1"/>
    <col min="5" max="5" width="10.140625" customWidth="1"/>
    <col min="8" max="8" width="10.5703125" customWidth="1"/>
    <col min="9" max="9" width="14.85546875" customWidth="1"/>
    <col min="10" max="10" width="5.7109375" customWidth="1"/>
  </cols>
  <sheetData>
    <row r="2" spans="1:10" s="2" customFormat="1" ht="36" x14ac:dyDescent="0.2">
      <c r="B2" s="63" t="s">
        <v>234</v>
      </c>
      <c r="C2" s="64" t="s">
        <v>239</v>
      </c>
      <c r="D2" s="64" t="s">
        <v>240</v>
      </c>
      <c r="E2" s="64" t="s">
        <v>241</v>
      </c>
      <c r="F2" s="64" t="s">
        <v>232</v>
      </c>
      <c r="G2" s="64" t="s">
        <v>233</v>
      </c>
      <c r="H2" s="63" t="s">
        <v>238</v>
      </c>
      <c r="I2" s="63" t="s">
        <v>237</v>
      </c>
      <c r="J2" s="63"/>
    </row>
    <row r="3" spans="1:10" x14ac:dyDescent="0.2">
      <c r="A3" t="s">
        <v>2</v>
      </c>
      <c r="B3">
        <v>65</v>
      </c>
      <c r="C3" s="53">
        <v>100</v>
      </c>
      <c r="D3" s="53">
        <v>30.83</v>
      </c>
      <c r="E3" s="54">
        <f t="shared" ref="E3:E12" si="0">0.000000001721*B3^4 - 0.000000769749*B3^3 + 0.000055904219*B3^2 + 0.009457249023*B3 + 0.018600026655</f>
        <v>0.68884514492500004</v>
      </c>
      <c r="F3" s="53">
        <v>90</v>
      </c>
      <c r="G3" s="55">
        <f t="shared" ref="G3:G12" si="1">C3*D3*E3*F3</f>
        <v>191133.86236233977</v>
      </c>
      <c r="H3" s="56">
        <f>1/G3</f>
        <v>5.2319352920533872E-6</v>
      </c>
      <c r="I3" s="1">
        <f>H3*2/MIN(H$3:H$12)</f>
        <v>2.5254788519827152</v>
      </c>
    </row>
    <row r="4" spans="1:10" x14ac:dyDescent="0.2">
      <c r="A4" t="s">
        <v>1</v>
      </c>
      <c r="B4">
        <v>66</v>
      </c>
      <c r="C4" s="53">
        <v>50</v>
      </c>
      <c r="D4" s="53">
        <v>27.9</v>
      </c>
      <c r="E4" s="54">
        <f t="shared" si="0"/>
        <v>0.69765300228900007</v>
      </c>
      <c r="F4" s="53">
        <v>75</v>
      </c>
      <c r="G4" s="55">
        <f t="shared" si="1"/>
        <v>72991.94536448663</v>
      </c>
      <c r="H4" s="56">
        <f t="shared" ref="H4:H12" si="2">1/G4</f>
        <v>1.3700141776006675E-5</v>
      </c>
      <c r="I4" s="1">
        <f t="shared" ref="I4:I12" si="3">H4*2/MIN(H$3:H$12)</f>
        <v>6.6131204598462219</v>
      </c>
    </row>
    <row r="5" spans="1:10" x14ac:dyDescent="0.2">
      <c r="A5" s="57" t="s">
        <v>12</v>
      </c>
      <c r="B5" s="57">
        <v>71</v>
      </c>
      <c r="C5" s="58">
        <v>7.8</v>
      </c>
      <c r="D5" s="58">
        <v>39.892000000000003</v>
      </c>
      <c r="E5" s="59">
        <f t="shared" si="0"/>
        <v>0.74010974392899997</v>
      </c>
      <c r="F5" s="58">
        <v>98</v>
      </c>
      <c r="G5" s="60">
        <f>C5*D5*E5*F5</f>
        <v>22568.495622441096</v>
      </c>
      <c r="H5" s="61">
        <f t="shared" si="2"/>
        <v>4.430955508641192E-5</v>
      </c>
      <c r="I5" s="62">
        <f t="shared" si="3"/>
        <v>21.388422842587897</v>
      </c>
      <c r="J5" s="57"/>
    </row>
    <row r="6" spans="1:10" x14ac:dyDescent="0.2">
      <c r="A6" t="s">
        <v>3</v>
      </c>
      <c r="B6">
        <v>85</v>
      </c>
      <c r="C6" s="53">
        <v>2</v>
      </c>
      <c r="D6" s="53">
        <v>72.17</v>
      </c>
      <c r="E6" s="54">
        <f t="shared" si="0"/>
        <v>0.8434893468850001</v>
      </c>
      <c r="F6" s="53">
        <v>100</v>
      </c>
      <c r="G6" s="55">
        <f t="shared" si="1"/>
        <v>12174.925232938092</v>
      </c>
      <c r="H6" s="56">
        <f t="shared" si="2"/>
        <v>8.2136028013921262E-5</v>
      </c>
      <c r="I6" s="1">
        <f t="shared" si="3"/>
        <v>39.64743257625544</v>
      </c>
    </row>
    <row r="7" spans="1:10" x14ac:dyDescent="0.2">
      <c r="A7" t="s">
        <v>4</v>
      </c>
      <c r="B7">
        <v>86</v>
      </c>
      <c r="C7" s="53">
        <v>300</v>
      </c>
      <c r="D7" s="53">
        <v>9.86</v>
      </c>
      <c r="E7" s="54">
        <f t="shared" si="0"/>
        <v>0.84992768074900005</v>
      </c>
      <c r="F7" s="53">
        <v>96</v>
      </c>
      <c r="G7" s="55">
        <f t="shared" si="1"/>
        <v>241352.26364693203</v>
      </c>
      <c r="H7" s="56">
        <f t="shared" si="2"/>
        <v>4.1433214045295802E-6</v>
      </c>
      <c r="I7" s="1">
        <f t="shared" si="3"/>
        <v>2</v>
      </c>
    </row>
    <row r="8" spans="1:10" x14ac:dyDescent="0.2">
      <c r="A8" t="s">
        <v>5</v>
      </c>
      <c r="B8">
        <v>137</v>
      </c>
      <c r="C8" s="53">
        <v>25</v>
      </c>
      <c r="D8" s="53">
        <v>11.231999999999999</v>
      </c>
      <c r="E8" s="54">
        <f t="shared" si="0"/>
        <v>0.99047892510100011</v>
      </c>
      <c r="F8" s="53">
        <v>91</v>
      </c>
      <c r="G8" s="55">
        <f t="shared" si="1"/>
        <v>25309.50987732083</v>
      </c>
      <c r="H8" s="56">
        <f t="shared" si="2"/>
        <v>3.9510840188022487E-5</v>
      </c>
      <c r="I8" s="1">
        <f t="shared" si="3"/>
        <v>19.072061435942803</v>
      </c>
    </row>
    <row r="9" spans="1:10" x14ac:dyDescent="0.2">
      <c r="A9" s="57" t="s">
        <v>13</v>
      </c>
      <c r="B9" s="57">
        <v>139</v>
      </c>
      <c r="C9" s="58">
        <v>5</v>
      </c>
      <c r="D9" s="58">
        <v>99.91</v>
      </c>
      <c r="E9" s="59">
        <f t="shared" si="0"/>
        <v>0.98848160808099983</v>
      </c>
      <c r="F9" s="58">
        <v>90</v>
      </c>
      <c r="G9" s="60">
        <f t="shared" si="1"/>
        <v>44441.638858517712</v>
      </c>
      <c r="H9" s="61">
        <f t="shared" si="2"/>
        <v>2.2501420417540235E-5</v>
      </c>
      <c r="I9" s="62">
        <f t="shared" si="3"/>
        <v>10.861537506089261</v>
      </c>
      <c r="J9" s="57"/>
    </row>
    <row r="10" spans="1:10" x14ac:dyDescent="0.2">
      <c r="A10" t="s">
        <v>6</v>
      </c>
      <c r="B10">
        <v>208</v>
      </c>
      <c r="C10" s="53">
        <v>20</v>
      </c>
      <c r="D10" s="53">
        <f>100-1.4</f>
        <v>98.6</v>
      </c>
      <c r="E10" s="54">
        <f t="shared" si="0"/>
        <v>0.69876697198299975</v>
      </c>
      <c r="F10" s="53">
        <v>97</v>
      </c>
      <c r="G10" s="55">
        <f t="shared" si="1"/>
        <v>133662.94146879611</v>
      </c>
      <c r="H10" s="56">
        <f t="shared" si="2"/>
        <v>7.4815052624997936E-6</v>
      </c>
      <c r="I10" s="1">
        <f t="shared" si="3"/>
        <v>3.6113564611815194</v>
      </c>
    </row>
    <row r="11" spans="1:10" x14ac:dyDescent="0.2">
      <c r="A11" s="57" t="s">
        <v>14</v>
      </c>
      <c r="B11" s="57">
        <v>209</v>
      </c>
      <c r="C11" s="58">
        <v>5</v>
      </c>
      <c r="D11" s="58">
        <v>100</v>
      </c>
      <c r="E11" s="59">
        <f t="shared" si="0"/>
        <v>0.693544612861</v>
      </c>
      <c r="F11" s="58">
        <v>92</v>
      </c>
      <c r="G11" s="60">
        <f t="shared" si="1"/>
        <v>31903.052191606002</v>
      </c>
      <c r="H11" s="61">
        <f t="shared" si="2"/>
        <v>3.1344963296744052E-5</v>
      </c>
      <c r="I11" s="62">
        <f t="shared" si="3"/>
        <v>15.130355691198357</v>
      </c>
      <c r="J11" s="57"/>
    </row>
    <row r="12" spans="1:10" x14ac:dyDescent="0.2">
      <c r="A12" t="s">
        <v>7</v>
      </c>
      <c r="B12">
        <v>238</v>
      </c>
      <c r="C12" s="53">
        <v>2</v>
      </c>
      <c r="D12" s="53">
        <f>100-0.28</f>
        <v>99.72</v>
      </c>
      <c r="E12" s="54">
        <f t="shared" si="0"/>
        <v>0.58077028309300116</v>
      </c>
      <c r="F12" s="53">
        <v>100</v>
      </c>
      <c r="G12" s="55">
        <f t="shared" si="1"/>
        <v>11582.882526006815</v>
      </c>
      <c r="H12" s="56">
        <f t="shared" si="2"/>
        <v>8.6334295263266287E-5</v>
      </c>
      <c r="I12" s="1">
        <f t="shared" si="3"/>
        <v>41.673955184303843</v>
      </c>
    </row>
    <row r="13" spans="1:10" x14ac:dyDescent="0.2">
      <c r="I13" s="1">
        <f>SUM(I3:I12)</f>
        <v>162.52372100938805</v>
      </c>
      <c r="J13" s="1"/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0"/>
  <sheetViews>
    <sheetView workbookViewId="0">
      <selection activeCell="G23" sqref="G23"/>
    </sheetView>
  </sheetViews>
  <sheetFormatPr defaultRowHeight="12" x14ac:dyDescent="0.2"/>
  <cols>
    <col min="1" max="1" width="9.42578125" customWidth="1"/>
    <col min="2" max="3" width="6.42578125" customWidth="1"/>
    <col min="4" max="4" width="12.85546875" customWidth="1"/>
  </cols>
  <sheetData>
    <row r="1" spans="1:9" s="2" customFormat="1" ht="24" x14ac:dyDescent="0.2">
      <c r="B1" s="72" t="s">
        <v>235</v>
      </c>
      <c r="C1" s="72" t="s">
        <v>235</v>
      </c>
      <c r="D1" s="73" t="s">
        <v>227</v>
      </c>
      <c r="E1" s="74" t="s">
        <v>228</v>
      </c>
      <c r="F1" s="75" t="s">
        <v>231</v>
      </c>
      <c r="G1" s="75" t="s">
        <v>236</v>
      </c>
      <c r="H1" s="66"/>
      <c r="I1" s="66"/>
    </row>
    <row r="2" spans="1:9" x14ac:dyDescent="0.2">
      <c r="A2" t="s">
        <v>229</v>
      </c>
      <c r="B2" s="34">
        <v>20</v>
      </c>
      <c r="C2" s="34"/>
      <c r="D2" s="35"/>
      <c r="E2" s="67"/>
      <c r="F2" s="36"/>
      <c r="G2" s="36"/>
      <c r="H2" s="37"/>
      <c r="I2" s="37"/>
    </row>
    <row r="3" spans="1:9" x14ac:dyDescent="0.2">
      <c r="A3" s="38" t="s">
        <v>230</v>
      </c>
      <c r="B3" s="39">
        <v>591</v>
      </c>
      <c r="C3" s="39">
        <v>2000</v>
      </c>
      <c r="D3" s="40"/>
      <c r="E3" s="68">
        <v>450</v>
      </c>
      <c r="F3" s="41">
        <v>125</v>
      </c>
      <c r="G3" s="41">
        <v>60</v>
      </c>
      <c r="H3" s="42"/>
      <c r="I3" s="42"/>
    </row>
    <row r="4" spans="1:9" x14ac:dyDescent="0.2">
      <c r="A4" t="s">
        <v>226</v>
      </c>
      <c r="B4" s="43">
        <v>25</v>
      </c>
      <c r="C4" s="43">
        <v>49</v>
      </c>
      <c r="D4" s="44"/>
      <c r="E4" s="69">
        <v>35</v>
      </c>
      <c r="F4" s="45">
        <v>15</v>
      </c>
      <c r="G4" s="57">
        <f>72/6</f>
        <v>12</v>
      </c>
    </row>
    <row r="5" spans="1:9" x14ac:dyDescent="0.2">
      <c r="B5" s="43">
        <v>23</v>
      </c>
      <c r="C5" s="43"/>
      <c r="D5" s="44"/>
      <c r="E5" s="69"/>
      <c r="F5" s="45"/>
      <c r="G5" s="57"/>
    </row>
    <row r="6" spans="1:9" x14ac:dyDescent="0.2">
      <c r="B6" s="43">
        <v>24</v>
      </c>
      <c r="C6" s="43"/>
      <c r="D6" s="44"/>
      <c r="E6" s="69"/>
      <c r="F6" s="45"/>
      <c r="G6" s="57"/>
    </row>
    <row r="7" spans="1:9" x14ac:dyDescent="0.2">
      <c r="B7" s="43">
        <v>25</v>
      </c>
      <c r="C7" s="43"/>
      <c r="D7" s="44"/>
      <c r="E7" s="69"/>
      <c r="F7" s="45"/>
      <c r="G7" s="57"/>
    </row>
    <row r="8" spans="1:9" x14ac:dyDescent="0.2">
      <c r="B8" s="43">
        <v>25</v>
      </c>
      <c r="C8" s="43"/>
      <c r="D8" s="44"/>
      <c r="E8" s="69"/>
      <c r="F8" s="45"/>
      <c r="G8" s="57"/>
    </row>
    <row r="9" spans="1:9" x14ac:dyDescent="0.2">
      <c r="A9" s="38"/>
      <c r="B9" s="46"/>
      <c r="C9" s="46"/>
      <c r="D9" s="47"/>
      <c r="E9" s="70"/>
      <c r="F9" s="48"/>
      <c r="G9" s="71"/>
      <c r="H9" s="38"/>
      <c r="I9" s="38"/>
    </row>
    <row r="10" spans="1:9" x14ac:dyDescent="0.2">
      <c r="A10" t="s">
        <v>203</v>
      </c>
      <c r="B10" s="43">
        <f>ROUND(MEDIAN(B4:B9),0)</f>
        <v>25</v>
      </c>
      <c r="C10" s="43">
        <f t="shared" ref="C10:G10" si="0">ROUND(MEDIAN(C4:C9),0)</f>
        <v>49</v>
      </c>
      <c r="D10" s="44" t="e">
        <f t="shared" si="0"/>
        <v>#NUM!</v>
      </c>
      <c r="E10" s="69">
        <f t="shared" si="0"/>
        <v>35</v>
      </c>
      <c r="F10" s="45">
        <f t="shared" si="0"/>
        <v>15</v>
      </c>
      <c r="G10" s="45">
        <f t="shared" si="0"/>
        <v>12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173"/>
  <sheetViews>
    <sheetView workbookViewId="0">
      <selection activeCell="J155" sqref="J155"/>
    </sheetView>
  </sheetViews>
  <sheetFormatPr defaultRowHeight="12.75" x14ac:dyDescent="0.2"/>
  <cols>
    <col min="1" max="1" width="9.140625" style="9"/>
    <col min="2" max="2" width="17" style="9" customWidth="1"/>
    <col min="3" max="3" width="9.140625" style="9"/>
    <col min="4" max="4" width="18.28515625" style="9" customWidth="1"/>
    <col min="5" max="6" width="9.140625" style="9"/>
    <col min="7" max="7" width="10.5703125" style="11" customWidth="1"/>
    <col min="8" max="8" width="9.140625" style="9"/>
    <col min="9" max="9" width="9.5703125" style="15" bestFit="1" customWidth="1"/>
    <col min="10" max="16384" width="9.140625" style="15"/>
  </cols>
  <sheetData>
    <row r="1" spans="1:30" s="7" customFormat="1" x14ac:dyDescent="0.2">
      <c r="A1" s="5" t="s">
        <v>207</v>
      </c>
      <c r="B1" s="5"/>
      <c r="C1" s="5"/>
      <c r="D1" s="5"/>
      <c r="E1" s="5"/>
      <c r="F1" s="5"/>
      <c r="G1" s="6"/>
      <c r="H1" s="5"/>
    </row>
    <row r="2" spans="1:30" s="7" customFormat="1" x14ac:dyDescent="0.2">
      <c r="A2" s="5" t="s">
        <v>15</v>
      </c>
      <c r="B2" s="5"/>
      <c r="C2" s="5"/>
      <c r="D2" s="5"/>
      <c r="E2" s="5"/>
      <c r="F2" s="5"/>
      <c r="G2" s="6"/>
      <c r="H2" s="5"/>
    </row>
    <row r="3" spans="1:30" s="7" customFormat="1" x14ac:dyDescent="0.2">
      <c r="A3" s="5"/>
      <c r="B3" s="5"/>
      <c r="C3" s="5"/>
      <c r="D3" s="8"/>
      <c r="E3" s="5"/>
      <c r="F3" s="5"/>
      <c r="G3" s="6"/>
      <c r="H3" s="5"/>
    </row>
    <row r="4" spans="1:30" s="7" customFormat="1" x14ac:dyDescent="0.2">
      <c r="A4" s="5"/>
      <c r="B4" s="5"/>
      <c r="C4" s="5"/>
      <c r="D4" s="5"/>
      <c r="E4" s="5"/>
      <c r="F4" s="5"/>
      <c r="G4" s="6"/>
      <c r="H4" s="5"/>
      <c r="I4" s="5" t="s">
        <v>16</v>
      </c>
      <c r="J4" s="6"/>
      <c r="K4" s="6"/>
      <c r="L4" s="6"/>
      <c r="M4" s="6"/>
      <c r="N4" s="6"/>
      <c r="O4" s="6"/>
    </row>
    <row r="5" spans="1:30" s="7" customFormat="1" x14ac:dyDescent="0.2">
      <c r="A5" s="5" t="s">
        <v>17</v>
      </c>
      <c r="B5" s="5" t="s">
        <v>18</v>
      </c>
      <c r="C5" s="5" t="s">
        <v>19</v>
      </c>
      <c r="D5" s="5" t="s">
        <v>20</v>
      </c>
      <c r="E5" s="5" t="s">
        <v>21</v>
      </c>
      <c r="F5" s="5" t="s">
        <v>22</v>
      </c>
      <c r="G5" s="6" t="s">
        <v>23</v>
      </c>
      <c r="H5" s="6" t="s">
        <v>24</v>
      </c>
      <c r="I5" s="6" t="s">
        <v>2</v>
      </c>
      <c r="J5" s="6" t="s">
        <v>1</v>
      </c>
      <c r="K5" s="6" t="s">
        <v>3</v>
      </c>
      <c r="L5" s="6" t="s">
        <v>4</v>
      </c>
      <c r="M5" s="6" t="s">
        <v>5</v>
      </c>
      <c r="N5" s="6" t="s">
        <v>6</v>
      </c>
      <c r="O5" s="6" t="s">
        <v>7</v>
      </c>
      <c r="Q5" s="6"/>
      <c r="R5" s="6"/>
      <c r="S5" s="6"/>
      <c r="T5" s="6"/>
      <c r="U5" s="6"/>
      <c r="V5" s="6"/>
      <c r="W5" s="6"/>
    </row>
    <row r="6" spans="1:30" customFormat="1" x14ac:dyDescent="0.2">
      <c r="A6" s="9" t="s">
        <v>25</v>
      </c>
      <c r="B6" s="9" t="s">
        <v>26</v>
      </c>
      <c r="C6" s="9" t="s">
        <v>0</v>
      </c>
      <c r="D6" s="9" t="s">
        <v>27</v>
      </c>
      <c r="E6" s="9" t="s">
        <v>28</v>
      </c>
      <c r="F6" s="9" t="s">
        <v>29</v>
      </c>
      <c r="G6" s="10">
        <v>33173</v>
      </c>
      <c r="H6" s="11"/>
      <c r="I6" s="12">
        <v>32.299999999999997</v>
      </c>
      <c r="J6" s="12">
        <v>23</v>
      </c>
      <c r="K6" s="12" t="s">
        <v>30</v>
      </c>
      <c r="L6" s="13">
        <v>175.06</v>
      </c>
      <c r="M6" s="13" t="s">
        <v>30</v>
      </c>
      <c r="N6" s="12">
        <v>0.39</v>
      </c>
      <c r="O6" s="14">
        <v>33.134999999999998</v>
      </c>
      <c r="P6" s="15"/>
      <c r="Q6" s="15"/>
      <c r="R6" s="15"/>
      <c r="S6" s="15"/>
      <c r="T6" s="15"/>
      <c r="U6" s="15"/>
      <c r="V6" s="15"/>
      <c r="W6" s="15"/>
      <c r="X6" s="15"/>
      <c r="Y6" s="15"/>
      <c r="Z6" s="15"/>
      <c r="AA6" s="15"/>
      <c r="AB6" s="15"/>
      <c r="AC6" s="15"/>
      <c r="AD6" s="15"/>
    </row>
    <row r="7" spans="1:30" customFormat="1" x14ac:dyDescent="0.2">
      <c r="A7" s="9" t="s">
        <v>31</v>
      </c>
      <c r="B7" s="9" t="s">
        <v>32</v>
      </c>
      <c r="C7" s="9" t="s">
        <v>0</v>
      </c>
      <c r="D7" s="9" t="s">
        <v>27</v>
      </c>
      <c r="E7" s="9" t="s">
        <v>33</v>
      </c>
      <c r="F7" s="9" t="s">
        <v>29</v>
      </c>
      <c r="G7" s="10">
        <v>34266</v>
      </c>
      <c r="H7" s="11"/>
      <c r="I7" s="12">
        <v>7.6</v>
      </c>
      <c r="J7" s="12">
        <v>8.1</v>
      </c>
      <c r="K7" s="12" t="s">
        <v>30</v>
      </c>
      <c r="L7" s="13">
        <v>143.94999999999999</v>
      </c>
      <c r="M7" s="13" t="s">
        <v>30</v>
      </c>
      <c r="N7" s="12">
        <v>0.21</v>
      </c>
      <c r="O7" s="14">
        <v>1.35</v>
      </c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  <c r="AA7" s="15"/>
      <c r="AB7" s="15"/>
      <c r="AC7" s="15"/>
      <c r="AD7" s="15"/>
    </row>
    <row r="8" spans="1:30" customFormat="1" x14ac:dyDescent="0.2">
      <c r="A8" s="9" t="s">
        <v>31</v>
      </c>
      <c r="B8" s="9" t="s">
        <v>34</v>
      </c>
      <c r="C8" s="9" t="s">
        <v>0</v>
      </c>
      <c r="D8" s="9" t="s">
        <v>27</v>
      </c>
      <c r="E8" s="9" t="s">
        <v>35</v>
      </c>
      <c r="F8" s="9" t="s">
        <v>29</v>
      </c>
      <c r="G8" s="10">
        <v>33524</v>
      </c>
      <c r="H8" s="11"/>
      <c r="I8" s="12">
        <v>43.7</v>
      </c>
      <c r="J8" s="12">
        <v>4.9000000000000004</v>
      </c>
      <c r="K8" s="12" t="s">
        <v>30</v>
      </c>
      <c r="L8" s="13">
        <v>19.55</v>
      </c>
      <c r="M8" s="13">
        <v>0.47</v>
      </c>
      <c r="N8" s="12">
        <v>0.72</v>
      </c>
      <c r="O8" s="14">
        <v>0.187</v>
      </c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</row>
    <row r="9" spans="1:30" customFormat="1" x14ac:dyDescent="0.2">
      <c r="A9" s="9" t="s">
        <v>36</v>
      </c>
      <c r="B9" s="9" t="s">
        <v>37</v>
      </c>
      <c r="C9" s="9" t="s">
        <v>0</v>
      </c>
      <c r="D9" s="9" t="s">
        <v>38</v>
      </c>
      <c r="E9" s="9" t="s">
        <v>39</v>
      </c>
      <c r="F9" s="9" t="s">
        <v>40</v>
      </c>
      <c r="G9" s="10">
        <v>34378</v>
      </c>
      <c r="H9" s="11">
        <v>25</v>
      </c>
      <c r="I9" s="12">
        <v>19.100000000000001</v>
      </c>
      <c r="J9" s="12">
        <v>50.3</v>
      </c>
      <c r="K9" s="12">
        <v>2.42</v>
      </c>
      <c r="L9" s="13">
        <v>2954.32</v>
      </c>
      <c r="M9" s="13">
        <v>97.67</v>
      </c>
      <c r="N9" s="12">
        <v>0.32</v>
      </c>
      <c r="O9" s="14">
        <v>16.957999999999998</v>
      </c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  <c r="AC9" s="15"/>
      <c r="AD9" s="15"/>
    </row>
    <row r="10" spans="1:30" customFormat="1" x14ac:dyDescent="0.2">
      <c r="A10" s="9" t="s">
        <v>36</v>
      </c>
      <c r="B10" s="9" t="s">
        <v>37</v>
      </c>
      <c r="C10" s="9" t="s">
        <v>0</v>
      </c>
      <c r="D10" s="9" t="s">
        <v>38</v>
      </c>
      <c r="E10" s="9" t="s">
        <v>40</v>
      </c>
      <c r="F10" s="9" t="s">
        <v>40</v>
      </c>
      <c r="G10" s="10">
        <v>34440</v>
      </c>
      <c r="H10" s="11">
        <v>26</v>
      </c>
      <c r="I10" s="12">
        <v>17.3</v>
      </c>
      <c r="J10" s="12">
        <v>13.6</v>
      </c>
      <c r="K10" s="12">
        <v>1.88</v>
      </c>
      <c r="L10" s="13">
        <v>2707</v>
      </c>
      <c r="M10" s="13">
        <v>66.5</v>
      </c>
      <c r="N10" s="12">
        <v>0.06</v>
      </c>
      <c r="O10" s="14">
        <v>15.23</v>
      </c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</row>
    <row r="11" spans="1:30" customFormat="1" x14ac:dyDescent="0.2">
      <c r="A11" s="9" t="s">
        <v>36</v>
      </c>
      <c r="B11" s="9" t="s">
        <v>41</v>
      </c>
      <c r="C11" s="9" t="s">
        <v>0</v>
      </c>
      <c r="D11" s="9" t="s">
        <v>27</v>
      </c>
      <c r="E11" s="9" t="s">
        <v>42</v>
      </c>
      <c r="F11" s="9" t="s">
        <v>29</v>
      </c>
      <c r="G11" s="10">
        <v>33169</v>
      </c>
      <c r="H11" s="11"/>
      <c r="I11" s="12">
        <v>18.7</v>
      </c>
      <c r="J11" s="12">
        <v>5.8</v>
      </c>
      <c r="K11" s="12" t="s">
        <v>30</v>
      </c>
      <c r="L11" s="13">
        <v>130.4</v>
      </c>
      <c r="M11" s="13" t="s">
        <v>30</v>
      </c>
      <c r="N11" s="12">
        <v>1.1200000000000001</v>
      </c>
      <c r="O11" s="14">
        <v>452.33</v>
      </c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</row>
    <row r="12" spans="1:30" customFormat="1" x14ac:dyDescent="0.2">
      <c r="A12" s="9" t="s">
        <v>36</v>
      </c>
      <c r="B12" s="9" t="s">
        <v>41</v>
      </c>
      <c r="C12" s="9" t="s">
        <v>0</v>
      </c>
      <c r="D12" s="9"/>
      <c r="E12" s="9" t="s">
        <v>42</v>
      </c>
      <c r="F12" s="9" t="s">
        <v>42</v>
      </c>
      <c r="G12" s="10">
        <v>33516</v>
      </c>
      <c r="H12" s="11">
        <v>1</v>
      </c>
      <c r="I12" s="12">
        <v>12.1</v>
      </c>
      <c r="J12" s="12">
        <v>3</v>
      </c>
      <c r="K12" s="12">
        <v>2.76</v>
      </c>
      <c r="L12" s="13">
        <v>143.71</v>
      </c>
      <c r="M12" s="13">
        <v>1.32</v>
      </c>
      <c r="N12" s="12">
        <v>0.32</v>
      </c>
      <c r="O12" s="14">
        <v>495.37</v>
      </c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</row>
    <row r="13" spans="1:30" customFormat="1" x14ac:dyDescent="0.2">
      <c r="A13" s="9" t="s">
        <v>36</v>
      </c>
      <c r="B13" s="9" t="s">
        <v>41</v>
      </c>
      <c r="C13" s="9" t="s">
        <v>0</v>
      </c>
      <c r="D13" s="9"/>
      <c r="E13" s="9" t="s">
        <v>42</v>
      </c>
      <c r="F13" s="9" t="s">
        <v>42</v>
      </c>
      <c r="G13" s="10">
        <v>33516</v>
      </c>
      <c r="H13" s="11">
        <v>2</v>
      </c>
      <c r="I13" s="12">
        <v>2.8</v>
      </c>
      <c r="J13" s="12">
        <v>47.8</v>
      </c>
      <c r="K13" s="12">
        <v>2.91</v>
      </c>
      <c r="L13" s="13">
        <v>79.12</v>
      </c>
      <c r="M13" s="13">
        <v>6.24</v>
      </c>
      <c r="N13" s="12">
        <v>3.86</v>
      </c>
      <c r="O13" s="14">
        <v>5.8860000000000001</v>
      </c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</row>
    <row r="14" spans="1:30" customFormat="1" x14ac:dyDescent="0.2">
      <c r="A14" s="9" t="s">
        <v>36</v>
      </c>
      <c r="B14" s="9" t="s">
        <v>41</v>
      </c>
      <c r="C14" s="9" t="s">
        <v>0</v>
      </c>
      <c r="D14" s="9"/>
      <c r="E14" s="9" t="s">
        <v>42</v>
      </c>
      <c r="F14" s="9" t="s">
        <v>42</v>
      </c>
      <c r="G14" s="10">
        <v>33516</v>
      </c>
      <c r="H14" s="11">
        <v>5</v>
      </c>
      <c r="I14" s="12">
        <v>14.9</v>
      </c>
      <c r="J14" s="12">
        <v>1.6</v>
      </c>
      <c r="K14" s="12">
        <v>0.69</v>
      </c>
      <c r="L14" s="13">
        <v>62.44</v>
      </c>
      <c r="M14" s="13">
        <v>80.69</v>
      </c>
      <c r="N14" s="12">
        <v>1.04</v>
      </c>
      <c r="O14" s="14">
        <v>0.61199999999999999</v>
      </c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</row>
    <row r="15" spans="1:30" customFormat="1" x14ac:dyDescent="0.2">
      <c r="A15" s="9" t="s">
        <v>36</v>
      </c>
      <c r="B15" s="9" t="s">
        <v>41</v>
      </c>
      <c r="C15" s="9" t="s">
        <v>0</v>
      </c>
      <c r="D15" s="9"/>
      <c r="E15" s="9" t="s">
        <v>42</v>
      </c>
      <c r="F15" s="9" t="s">
        <v>42</v>
      </c>
      <c r="G15" s="10">
        <v>33516</v>
      </c>
      <c r="H15" s="11">
        <v>6</v>
      </c>
      <c r="I15" s="12">
        <v>75.599999999999994</v>
      </c>
      <c r="J15" s="12">
        <v>7.3</v>
      </c>
      <c r="K15" s="12">
        <v>0.73</v>
      </c>
      <c r="L15" s="13">
        <v>39.64</v>
      </c>
      <c r="M15" s="13">
        <v>1.82</v>
      </c>
      <c r="N15" s="12">
        <v>1.2</v>
      </c>
      <c r="O15" s="14">
        <v>0.99900000000000011</v>
      </c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</row>
    <row r="16" spans="1:30" customFormat="1" x14ac:dyDescent="0.2">
      <c r="A16" s="9" t="s">
        <v>36</v>
      </c>
      <c r="B16" s="9" t="s">
        <v>41</v>
      </c>
      <c r="C16" s="9" t="s">
        <v>0</v>
      </c>
      <c r="D16" s="9"/>
      <c r="E16" s="9" t="s">
        <v>42</v>
      </c>
      <c r="F16" s="9" t="s">
        <v>42</v>
      </c>
      <c r="G16" s="10">
        <v>33516</v>
      </c>
      <c r="H16" s="11">
        <v>8</v>
      </c>
      <c r="I16" s="12">
        <v>26.3</v>
      </c>
      <c r="J16" s="12">
        <v>5.4</v>
      </c>
      <c r="K16" s="12">
        <v>0.87</v>
      </c>
      <c r="L16" s="13">
        <v>165.23</v>
      </c>
      <c r="M16" s="13">
        <v>3.84</v>
      </c>
      <c r="N16" s="12">
        <v>0.67</v>
      </c>
      <c r="O16" s="14">
        <v>27.295999999999999</v>
      </c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</row>
    <row r="17" spans="1:30" customFormat="1" x14ac:dyDescent="0.2">
      <c r="A17" s="9" t="s">
        <v>36</v>
      </c>
      <c r="B17" s="9" t="s">
        <v>41</v>
      </c>
      <c r="C17" s="9" t="s">
        <v>0</v>
      </c>
      <c r="D17" s="9"/>
      <c r="E17" s="9" t="s">
        <v>42</v>
      </c>
      <c r="F17" s="9" t="s">
        <v>42</v>
      </c>
      <c r="G17" s="10">
        <v>33516</v>
      </c>
      <c r="H17" s="11">
        <v>9</v>
      </c>
      <c r="I17" s="12">
        <v>35.1</v>
      </c>
      <c r="J17" s="12">
        <v>6.8</v>
      </c>
      <c r="K17" s="12">
        <v>1.61</v>
      </c>
      <c r="L17" s="13">
        <v>73.61</v>
      </c>
      <c r="M17" s="13">
        <v>8.1999999999999993</v>
      </c>
      <c r="N17" s="12">
        <v>0.37</v>
      </c>
      <c r="O17" s="14">
        <v>5.0999999999999997E-2</v>
      </c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</row>
    <row r="18" spans="1:30" customFormat="1" x14ac:dyDescent="0.2">
      <c r="A18" s="9" t="s">
        <v>36</v>
      </c>
      <c r="B18" s="9" t="s">
        <v>41</v>
      </c>
      <c r="C18" s="9" t="s">
        <v>0</v>
      </c>
      <c r="D18" s="9"/>
      <c r="E18" s="9" t="s">
        <v>42</v>
      </c>
      <c r="F18" s="9" t="s">
        <v>42</v>
      </c>
      <c r="G18" s="10">
        <v>33516</v>
      </c>
      <c r="H18" s="11">
        <v>10</v>
      </c>
      <c r="I18" s="12">
        <v>12</v>
      </c>
      <c r="J18" s="12">
        <v>1</v>
      </c>
      <c r="K18" s="12">
        <v>1.66</v>
      </c>
      <c r="L18" s="13">
        <v>14.73</v>
      </c>
      <c r="M18" s="13">
        <v>2.52</v>
      </c>
      <c r="N18" s="12">
        <v>0.28000000000000003</v>
      </c>
      <c r="O18" s="14" t="s">
        <v>30</v>
      </c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</row>
    <row r="19" spans="1:30" customFormat="1" x14ac:dyDescent="0.2">
      <c r="A19" s="9" t="s">
        <v>36</v>
      </c>
      <c r="B19" s="9" t="s">
        <v>41</v>
      </c>
      <c r="C19" s="9" t="s">
        <v>0</v>
      </c>
      <c r="D19" s="9"/>
      <c r="E19" s="9" t="s">
        <v>42</v>
      </c>
      <c r="F19" s="9" t="s">
        <v>42</v>
      </c>
      <c r="G19" s="10">
        <v>33516</v>
      </c>
      <c r="H19" s="11">
        <v>11</v>
      </c>
      <c r="I19" s="12">
        <v>2</v>
      </c>
      <c r="J19" s="12">
        <v>2</v>
      </c>
      <c r="K19" s="12">
        <v>1.02</v>
      </c>
      <c r="L19" s="13">
        <v>11.75</v>
      </c>
      <c r="M19" s="13">
        <v>2.48</v>
      </c>
      <c r="N19" s="12">
        <v>0.27</v>
      </c>
      <c r="O19" s="14" t="s">
        <v>30</v>
      </c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</row>
    <row r="20" spans="1:30" customFormat="1" x14ac:dyDescent="0.2">
      <c r="A20" s="9" t="s">
        <v>36</v>
      </c>
      <c r="B20" s="9" t="s">
        <v>41</v>
      </c>
      <c r="C20" s="9" t="s">
        <v>0</v>
      </c>
      <c r="D20" s="9"/>
      <c r="E20" s="9" t="s">
        <v>42</v>
      </c>
      <c r="F20" s="9" t="s">
        <v>42</v>
      </c>
      <c r="G20" s="10">
        <v>33516</v>
      </c>
      <c r="H20" s="11">
        <v>13</v>
      </c>
      <c r="I20" s="12">
        <v>20</v>
      </c>
      <c r="J20" s="12">
        <v>9</v>
      </c>
      <c r="K20" s="12">
        <v>0.44</v>
      </c>
      <c r="L20" s="13">
        <v>40.380000000000003</v>
      </c>
      <c r="M20" s="13">
        <v>1.39</v>
      </c>
      <c r="N20" s="12">
        <v>0.44</v>
      </c>
      <c r="O20" s="14">
        <v>41.423000000000002</v>
      </c>
      <c r="P20" s="15"/>
      <c r="Q20" s="15"/>
      <c r="R20" s="15"/>
      <c r="S20" s="15"/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5"/>
    </row>
    <row r="21" spans="1:30" customFormat="1" x14ac:dyDescent="0.2">
      <c r="A21" s="9" t="s">
        <v>36</v>
      </c>
      <c r="B21" s="9" t="s">
        <v>41</v>
      </c>
      <c r="C21" s="9" t="s">
        <v>0</v>
      </c>
      <c r="D21" s="9"/>
      <c r="E21" s="9" t="s">
        <v>42</v>
      </c>
      <c r="F21" s="9" t="s">
        <v>42</v>
      </c>
      <c r="G21" s="10">
        <v>33516</v>
      </c>
      <c r="H21" s="11">
        <v>14</v>
      </c>
      <c r="I21" s="12">
        <v>0.7</v>
      </c>
      <c r="J21" s="12">
        <v>7.1</v>
      </c>
      <c r="K21" s="12">
        <v>1.1399999999999999</v>
      </c>
      <c r="L21" s="13">
        <v>28.67</v>
      </c>
      <c r="M21" s="13">
        <v>2.52</v>
      </c>
      <c r="N21" s="12">
        <v>0.27</v>
      </c>
      <c r="O21" s="14">
        <v>6.649</v>
      </c>
      <c r="P21" s="15"/>
      <c r="Q21" s="15"/>
      <c r="R21" s="15"/>
      <c r="S21" s="15"/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5"/>
    </row>
    <row r="22" spans="1:30" customFormat="1" x14ac:dyDescent="0.2">
      <c r="A22" s="9" t="s">
        <v>36</v>
      </c>
      <c r="B22" s="9" t="s">
        <v>41</v>
      </c>
      <c r="C22" s="9" t="s">
        <v>0</v>
      </c>
      <c r="D22" s="9"/>
      <c r="E22" s="9" t="s">
        <v>42</v>
      </c>
      <c r="F22" s="9" t="s">
        <v>42</v>
      </c>
      <c r="G22" s="10">
        <v>33516</v>
      </c>
      <c r="H22" s="11">
        <v>15</v>
      </c>
      <c r="I22" s="12">
        <v>8.1</v>
      </c>
      <c r="J22" s="12">
        <v>1.1000000000000001</v>
      </c>
      <c r="K22" s="12">
        <v>1.97</v>
      </c>
      <c r="L22" s="13">
        <v>68.010000000000005</v>
      </c>
      <c r="M22" s="13">
        <v>1.1399999999999999</v>
      </c>
      <c r="N22" s="12">
        <v>0.21</v>
      </c>
      <c r="O22" s="14">
        <v>35.182000000000002</v>
      </c>
      <c r="P22" s="15"/>
      <c r="Q22" s="15"/>
      <c r="R22" s="15"/>
      <c r="S22" s="15"/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</row>
    <row r="23" spans="1:30" customFormat="1" x14ac:dyDescent="0.2">
      <c r="A23" s="9" t="s">
        <v>36</v>
      </c>
      <c r="B23" s="9" t="s">
        <v>41</v>
      </c>
      <c r="C23" s="9" t="s">
        <v>0</v>
      </c>
      <c r="D23" s="9"/>
      <c r="E23" s="9" t="s">
        <v>42</v>
      </c>
      <c r="F23" s="9" t="s">
        <v>42</v>
      </c>
      <c r="G23" s="10">
        <v>33516</v>
      </c>
      <c r="H23" s="11">
        <v>16</v>
      </c>
      <c r="I23" s="12">
        <v>69.7</v>
      </c>
      <c r="J23" s="12">
        <v>9</v>
      </c>
      <c r="K23" s="12">
        <v>0.39</v>
      </c>
      <c r="L23" s="13">
        <v>11.94</v>
      </c>
      <c r="M23" s="13">
        <v>1.07</v>
      </c>
      <c r="N23" s="12">
        <v>1.49</v>
      </c>
      <c r="O23" s="14">
        <v>54.671999999999997</v>
      </c>
      <c r="P23" s="15"/>
      <c r="Q23" s="15"/>
      <c r="R23" s="15"/>
      <c r="S23" s="15"/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</row>
    <row r="24" spans="1:30" customFormat="1" x14ac:dyDescent="0.2">
      <c r="A24" s="9" t="s">
        <v>36</v>
      </c>
      <c r="B24" s="9" t="s">
        <v>41</v>
      </c>
      <c r="C24" s="9" t="s">
        <v>0</v>
      </c>
      <c r="D24" s="9"/>
      <c r="E24" s="9" t="s">
        <v>42</v>
      </c>
      <c r="F24" s="9" t="s">
        <v>42</v>
      </c>
      <c r="G24" s="10">
        <v>33516</v>
      </c>
      <c r="H24" s="11">
        <v>18</v>
      </c>
      <c r="I24" s="12">
        <v>7.6</v>
      </c>
      <c r="J24" s="12">
        <v>7.6</v>
      </c>
      <c r="K24" s="12">
        <v>2.95</v>
      </c>
      <c r="L24" s="13">
        <v>35.28</v>
      </c>
      <c r="M24" s="13">
        <v>15.55</v>
      </c>
      <c r="N24" s="12">
        <v>1.19</v>
      </c>
      <c r="O24" s="14">
        <v>1.585</v>
      </c>
      <c r="P24" s="15"/>
      <c r="Q24" s="15"/>
      <c r="R24" s="15"/>
      <c r="S24" s="15"/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/>
    </row>
    <row r="25" spans="1:30" customFormat="1" x14ac:dyDescent="0.2">
      <c r="A25" s="9" t="s">
        <v>43</v>
      </c>
      <c r="B25" s="9" t="s">
        <v>44</v>
      </c>
      <c r="C25" s="9" t="s">
        <v>0</v>
      </c>
      <c r="D25" s="9" t="s">
        <v>45</v>
      </c>
      <c r="E25" s="9" t="s">
        <v>46</v>
      </c>
      <c r="F25" s="9" t="s">
        <v>29</v>
      </c>
      <c r="G25" s="10">
        <v>33543</v>
      </c>
      <c r="H25" s="11"/>
      <c r="I25" s="12">
        <v>247.5</v>
      </c>
      <c r="J25" s="12">
        <v>22.5</v>
      </c>
      <c r="K25" s="12" t="s">
        <v>30</v>
      </c>
      <c r="L25" s="13">
        <v>42.89</v>
      </c>
      <c r="M25" s="13">
        <v>49.13</v>
      </c>
      <c r="N25" s="12">
        <v>2.2400000000000002</v>
      </c>
      <c r="O25" s="14">
        <v>2.9000000000000001E-2</v>
      </c>
      <c r="P25" s="15"/>
      <c r="Q25" s="15"/>
      <c r="R25" s="15"/>
      <c r="S25" s="15"/>
      <c r="T25" s="15"/>
      <c r="U25" s="15"/>
      <c r="V25" s="15"/>
      <c r="W25" s="15"/>
      <c r="X25" s="15"/>
      <c r="Y25" s="15"/>
      <c r="Z25" s="15"/>
      <c r="AA25" s="15"/>
      <c r="AB25" s="15"/>
      <c r="AC25" s="15"/>
      <c r="AD25" s="15"/>
    </row>
    <row r="26" spans="1:30" customFormat="1" x14ac:dyDescent="0.2">
      <c r="A26" s="9" t="s">
        <v>43</v>
      </c>
      <c r="B26" s="9" t="s">
        <v>47</v>
      </c>
      <c r="C26" s="9" t="s">
        <v>0</v>
      </c>
      <c r="D26" s="9" t="s">
        <v>27</v>
      </c>
      <c r="E26" s="9" t="s">
        <v>48</v>
      </c>
      <c r="F26" s="9" t="s">
        <v>29</v>
      </c>
      <c r="G26" s="10">
        <v>33545</v>
      </c>
      <c r="H26" s="11"/>
      <c r="I26" s="12">
        <v>10.4</v>
      </c>
      <c r="J26" s="12">
        <v>38.799999999999997</v>
      </c>
      <c r="K26" s="12" t="s">
        <v>30</v>
      </c>
      <c r="L26" s="13">
        <v>550.80999999999995</v>
      </c>
      <c r="M26" s="13">
        <v>53.42</v>
      </c>
      <c r="N26" s="12">
        <v>0.73</v>
      </c>
      <c r="O26" s="14">
        <v>0.70199999999999996</v>
      </c>
      <c r="P26" s="15"/>
      <c r="Q26" s="15"/>
      <c r="R26" s="15"/>
      <c r="S26" s="15"/>
      <c r="T26" s="15"/>
      <c r="U26" s="15"/>
      <c r="V26" s="15"/>
      <c r="W26" s="15"/>
      <c r="X26" s="15"/>
      <c r="Y26" s="15"/>
      <c r="Z26" s="15"/>
      <c r="AA26" s="15"/>
      <c r="AB26" s="15"/>
      <c r="AC26" s="15"/>
      <c r="AD26" s="15"/>
    </row>
    <row r="27" spans="1:30" customFormat="1" x14ac:dyDescent="0.2">
      <c r="A27" s="9" t="s">
        <v>43</v>
      </c>
      <c r="B27" s="9" t="s">
        <v>49</v>
      </c>
      <c r="C27" s="9" t="s">
        <v>0</v>
      </c>
      <c r="D27" s="9" t="s">
        <v>27</v>
      </c>
      <c r="E27" s="9" t="s">
        <v>50</v>
      </c>
      <c r="F27" s="9" t="s">
        <v>29</v>
      </c>
      <c r="G27" s="10">
        <v>35007</v>
      </c>
      <c r="H27" s="11"/>
      <c r="I27" s="12">
        <v>0.4</v>
      </c>
      <c r="J27" s="12">
        <v>17</v>
      </c>
      <c r="K27" s="12" t="s">
        <v>30</v>
      </c>
      <c r="L27" s="13">
        <v>197.94</v>
      </c>
      <c r="M27" s="13" t="s">
        <v>30</v>
      </c>
      <c r="N27" s="12">
        <v>0.04</v>
      </c>
      <c r="O27" s="14">
        <v>0.215</v>
      </c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</row>
    <row r="28" spans="1:30" customFormat="1" x14ac:dyDescent="0.2">
      <c r="A28" s="9" t="s">
        <v>43</v>
      </c>
      <c r="B28" s="9" t="s">
        <v>51</v>
      </c>
      <c r="C28" s="9" t="s">
        <v>0</v>
      </c>
      <c r="D28" s="9" t="s">
        <v>52</v>
      </c>
      <c r="E28" s="9" t="s">
        <v>53</v>
      </c>
      <c r="F28" s="9" t="s">
        <v>53</v>
      </c>
      <c r="G28" s="10">
        <v>33178</v>
      </c>
      <c r="H28" s="11"/>
      <c r="I28" s="12">
        <v>4.4000000000000004</v>
      </c>
      <c r="J28" s="12">
        <v>7.2</v>
      </c>
      <c r="K28" s="12" t="s">
        <v>30</v>
      </c>
      <c r="L28" s="13" t="s">
        <v>30</v>
      </c>
      <c r="M28" s="13" t="s">
        <v>30</v>
      </c>
      <c r="N28" s="12">
        <v>0.05</v>
      </c>
      <c r="O28" s="14">
        <v>3.0339999999999998</v>
      </c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</row>
    <row r="29" spans="1:30" customFormat="1" x14ac:dyDescent="0.2">
      <c r="A29" s="9" t="s">
        <v>43</v>
      </c>
      <c r="B29" s="9" t="s">
        <v>54</v>
      </c>
      <c r="C29" s="9" t="s">
        <v>0</v>
      </c>
      <c r="D29" s="9" t="s">
        <v>27</v>
      </c>
      <c r="E29" s="9" t="s">
        <v>55</v>
      </c>
      <c r="F29" s="9" t="s">
        <v>29</v>
      </c>
      <c r="G29" s="10">
        <v>34959</v>
      </c>
      <c r="H29" s="11"/>
      <c r="I29" s="12">
        <v>19.399999999999999</v>
      </c>
      <c r="J29" s="12">
        <v>23.1</v>
      </c>
      <c r="K29" s="12" t="s">
        <v>30</v>
      </c>
      <c r="L29" s="13">
        <v>55.39</v>
      </c>
      <c r="M29" s="13" t="s">
        <v>30</v>
      </c>
      <c r="N29" s="12" t="s">
        <v>30</v>
      </c>
      <c r="O29" s="14">
        <v>1.6E-2</v>
      </c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  <c r="AA29" s="15"/>
      <c r="AB29" s="15"/>
      <c r="AC29" s="15"/>
      <c r="AD29" s="15"/>
    </row>
    <row r="30" spans="1:30" customFormat="1" x14ac:dyDescent="0.2">
      <c r="A30" s="9" t="s">
        <v>43</v>
      </c>
      <c r="B30" s="9" t="s">
        <v>56</v>
      </c>
      <c r="C30" s="9" t="s">
        <v>0</v>
      </c>
      <c r="D30" s="9" t="s">
        <v>57</v>
      </c>
      <c r="E30" s="9" t="s">
        <v>53</v>
      </c>
      <c r="F30" s="9" t="s">
        <v>53</v>
      </c>
      <c r="G30" s="10">
        <v>33178</v>
      </c>
      <c r="H30" s="11"/>
      <c r="I30" s="12">
        <v>142.80000000000001</v>
      </c>
      <c r="J30" s="12">
        <v>55.7</v>
      </c>
      <c r="K30" s="12" t="s">
        <v>30</v>
      </c>
      <c r="L30" s="13" t="s">
        <v>30</v>
      </c>
      <c r="M30" s="13" t="s">
        <v>30</v>
      </c>
      <c r="N30" s="12">
        <v>5.18</v>
      </c>
      <c r="O30" s="14">
        <v>0.54600000000000004</v>
      </c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</row>
    <row r="31" spans="1:30" customFormat="1" x14ac:dyDescent="0.2">
      <c r="A31" s="9" t="s">
        <v>43</v>
      </c>
      <c r="B31" s="9" t="s">
        <v>58</v>
      </c>
      <c r="C31" s="9" t="s">
        <v>0</v>
      </c>
      <c r="D31" s="9" t="s">
        <v>27</v>
      </c>
      <c r="E31" s="9" t="s">
        <v>59</v>
      </c>
      <c r="F31" s="9" t="s">
        <v>60</v>
      </c>
      <c r="G31" s="10">
        <v>34647</v>
      </c>
      <c r="H31" s="11">
        <v>21</v>
      </c>
      <c r="I31" s="12">
        <v>6.8</v>
      </c>
      <c r="J31" s="12">
        <v>5.8</v>
      </c>
      <c r="K31" s="12" t="s">
        <v>30</v>
      </c>
      <c r="L31" s="13">
        <v>236.63</v>
      </c>
      <c r="M31" s="13" t="s">
        <v>30</v>
      </c>
      <c r="N31" s="12">
        <v>0.11</v>
      </c>
      <c r="O31" s="14">
        <v>0.58699999999999997</v>
      </c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</row>
    <row r="32" spans="1:30" customFormat="1" x14ac:dyDescent="0.2">
      <c r="A32" s="9" t="s">
        <v>43</v>
      </c>
      <c r="B32" s="9" t="s">
        <v>61</v>
      </c>
      <c r="C32" s="9" t="s">
        <v>0</v>
      </c>
      <c r="D32" s="9" t="s">
        <v>27</v>
      </c>
      <c r="E32" s="9" t="s">
        <v>62</v>
      </c>
      <c r="F32" s="9" t="s">
        <v>29</v>
      </c>
      <c r="G32" s="10">
        <v>35351</v>
      </c>
      <c r="H32" s="11">
        <v>32</v>
      </c>
      <c r="I32" s="12">
        <v>114.9</v>
      </c>
      <c r="J32" s="12">
        <v>5.7</v>
      </c>
      <c r="K32" s="12">
        <v>0.17</v>
      </c>
      <c r="L32" s="13">
        <v>13.49</v>
      </c>
      <c r="M32" s="13">
        <v>4.07</v>
      </c>
      <c r="N32" s="12">
        <v>0.55000000000000004</v>
      </c>
      <c r="O32" s="14">
        <v>2.5999999999999999E-2</v>
      </c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</row>
    <row r="33" spans="1:30" customFormat="1" x14ac:dyDescent="0.2">
      <c r="A33" s="9" t="s">
        <v>43</v>
      </c>
      <c r="B33" s="9" t="s">
        <v>63</v>
      </c>
      <c r="C33" s="9" t="s">
        <v>0</v>
      </c>
      <c r="D33" s="9" t="s">
        <v>27</v>
      </c>
      <c r="E33" s="9" t="s">
        <v>64</v>
      </c>
      <c r="F33" s="9" t="s">
        <v>29</v>
      </c>
      <c r="G33" s="10">
        <v>34999</v>
      </c>
      <c r="H33" s="11"/>
      <c r="I33" s="12">
        <v>27.9</v>
      </c>
      <c r="J33" s="12">
        <v>7.8</v>
      </c>
      <c r="K33" s="12" t="s">
        <v>30</v>
      </c>
      <c r="L33" s="13">
        <v>287.37</v>
      </c>
      <c r="M33" s="13" t="s">
        <v>30</v>
      </c>
      <c r="N33" s="12">
        <v>0.57999999999999996</v>
      </c>
      <c r="O33" s="14">
        <v>1.151</v>
      </c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</row>
    <row r="34" spans="1:30" customFormat="1" x14ac:dyDescent="0.2">
      <c r="A34" s="9" t="s">
        <v>43</v>
      </c>
      <c r="B34" s="9" t="s">
        <v>65</v>
      </c>
      <c r="C34" s="9" t="s">
        <v>0</v>
      </c>
      <c r="D34" s="9" t="s">
        <v>66</v>
      </c>
      <c r="E34" s="9" t="s">
        <v>67</v>
      </c>
      <c r="F34" s="9" t="s">
        <v>67</v>
      </c>
      <c r="G34" s="10">
        <v>33086</v>
      </c>
      <c r="H34" s="11"/>
      <c r="I34" s="12" t="s">
        <v>30</v>
      </c>
      <c r="J34" s="12" t="s">
        <v>30</v>
      </c>
      <c r="K34" s="12" t="s">
        <v>30</v>
      </c>
      <c r="L34" s="13" t="s">
        <v>30</v>
      </c>
      <c r="M34" s="13" t="s">
        <v>30</v>
      </c>
      <c r="N34" s="12">
        <v>10.199999999999999</v>
      </c>
      <c r="O34" s="14" t="s">
        <v>30</v>
      </c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</row>
    <row r="35" spans="1:30" customFormat="1" x14ac:dyDescent="0.2">
      <c r="A35" s="9" t="s">
        <v>43</v>
      </c>
      <c r="B35" s="9" t="s">
        <v>68</v>
      </c>
      <c r="C35" s="9" t="s">
        <v>0</v>
      </c>
      <c r="D35" s="9" t="s">
        <v>45</v>
      </c>
      <c r="E35" s="9" t="s">
        <v>69</v>
      </c>
      <c r="F35" s="9" t="s">
        <v>29</v>
      </c>
      <c r="G35" s="10">
        <v>34279</v>
      </c>
      <c r="H35" s="11"/>
      <c r="I35" s="12">
        <v>50.2</v>
      </c>
      <c r="J35" s="12">
        <v>8.6999999999999993</v>
      </c>
      <c r="K35" s="12" t="s">
        <v>30</v>
      </c>
      <c r="L35" s="13">
        <v>324.10000000000002</v>
      </c>
      <c r="M35" s="13" t="s">
        <v>30</v>
      </c>
      <c r="N35" s="12">
        <v>0.36</v>
      </c>
      <c r="O35" s="14">
        <v>0.216</v>
      </c>
      <c r="P35" s="15"/>
      <c r="Q35" s="15"/>
      <c r="R35" s="15"/>
      <c r="S35" s="15"/>
      <c r="T35" s="15"/>
      <c r="U35" s="15"/>
      <c r="V35" s="15"/>
      <c r="W35" s="15"/>
      <c r="X35" s="15"/>
      <c r="Y35" s="15"/>
      <c r="Z35" s="15"/>
      <c r="AA35" s="15"/>
      <c r="AB35" s="15"/>
      <c r="AC35" s="15"/>
      <c r="AD35" s="15"/>
    </row>
    <row r="36" spans="1:30" customFormat="1" x14ac:dyDescent="0.2">
      <c r="A36" s="9" t="s">
        <v>70</v>
      </c>
      <c r="B36" s="9" t="s">
        <v>71</v>
      </c>
      <c r="C36" s="9" t="s">
        <v>0</v>
      </c>
      <c r="D36" s="9" t="s">
        <v>27</v>
      </c>
      <c r="E36" s="9" t="s">
        <v>72</v>
      </c>
      <c r="F36" s="9" t="s">
        <v>29</v>
      </c>
      <c r="G36" s="10">
        <v>33531</v>
      </c>
      <c r="H36" s="11"/>
      <c r="I36" s="12">
        <v>34.6</v>
      </c>
      <c r="J36" s="12">
        <v>10.4</v>
      </c>
      <c r="K36" s="12" t="s">
        <v>30</v>
      </c>
      <c r="L36" s="13">
        <v>620.5</v>
      </c>
      <c r="M36" s="13">
        <v>5.78</v>
      </c>
      <c r="N36" s="12">
        <v>0.54</v>
      </c>
      <c r="O36" s="14">
        <v>0.96599999999999997</v>
      </c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</row>
    <row r="37" spans="1:30" customFormat="1" x14ac:dyDescent="0.2">
      <c r="A37" s="9" t="s">
        <v>43</v>
      </c>
      <c r="B37" t="s">
        <v>73</v>
      </c>
      <c r="C37" t="s">
        <v>0</v>
      </c>
      <c r="D37" s="9" t="s">
        <v>27</v>
      </c>
      <c r="E37" s="9" t="s">
        <v>74</v>
      </c>
      <c r="F37" s="9" t="s">
        <v>75</v>
      </c>
      <c r="G37" s="16">
        <v>36760</v>
      </c>
      <c r="H37">
        <v>1</v>
      </c>
      <c r="I37" s="12" t="s">
        <v>30</v>
      </c>
      <c r="J37" s="12" t="s">
        <v>30</v>
      </c>
      <c r="K37" s="12" t="s">
        <v>30</v>
      </c>
      <c r="L37" s="13" t="s">
        <v>30</v>
      </c>
      <c r="M37" s="13" t="s">
        <v>30</v>
      </c>
      <c r="N37" s="12" t="s">
        <v>30</v>
      </c>
      <c r="O37" s="14" t="s">
        <v>30</v>
      </c>
      <c r="Q37" s="15"/>
      <c r="R37" s="15"/>
      <c r="S37" s="15"/>
      <c r="T37" s="15"/>
      <c r="U37" s="15"/>
      <c r="V37" s="15"/>
      <c r="W37" s="15"/>
    </row>
    <row r="38" spans="1:30" customFormat="1" x14ac:dyDescent="0.2">
      <c r="A38" s="9" t="s">
        <v>43</v>
      </c>
      <c r="B38" t="s">
        <v>73</v>
      </c>
      <c r="C38" s="9" t="s">
        <v>0</v>
      </c>
      <c r="D38" s="9" t="s">
        <v>27</v>
      </c>
      <c r="E38" s="9" t="s">
        <v>74</v>
      </c>
      <c r="F38" s="9" t="s">
        <v>75</v>
      </c>
      <c r="G38" s="16">
        <v>36760</v>
      </c>
      <c r="H38">
        <v>2</v>
      </c>
      <c r="I38" s="12" t="s">
        <v>30</v>
      </c>
      <c r="J38" s="12" t="s">
        <v>30</v>
      </c>
      <c r="K38" s="12" t="s">
        <v>30</v>
      </c>
      <c r="L38" s="13" t="s">
        <v>30</v>
      </c>
      <c r="M38" s="13" t="s">
        <v>30</v>
      </c>
      <c r="N38" s="12" t="s">
        <v>30</v>
      </c>
      <c r="O38" s="14" t="s">
        <v>30</v>
      </c>
      <c r="Q38" s="15"/>
      <c r="R38" s="15"/>
      <c r="S38" s="15"/>
      <c r="T38" s="15"/>
      <c r="U38" s="15"/>
      <c r="V38" s="15"/>
      <c r="W38" s="15"/>
    </row>
    <row r="39" spans="1:30" customFormat="1" x14ac:dyDescent="0.2">
      <c r="A39" s="9" t="s">
        <v>43</v>
      </c>
      <c r="B39" s="9" t="s">
        <v>76</v>
      </c>
      <c r="C39" s="9" t="s">
        <v>0</v>
      </c>
      <c r="D39" s="9" t="s">
        <v>27</v>
      </c>
      <c r="E39" s="9" t="s">
        <v>77</v>
      </c>
      <c r="F39" s="9" t="s">
        <v>77</v>
      </c>
      <c r="G39" s="16">
        <v>36951</v>
      </c>
      <c r="I39" s="12">
        <v>328</v>
      </c>
      <c r="J39" s="12">
        <v>153</v>
      </c>
      <c r="K39" s="12" t="s">
        <v>30</v>
      </c>
      <c r="L39" s="13" t="s">
        <v>30</v>
      </c>
      <c r="M39" s="13" t="s">
        <v>30</v>
      </c>
      <c r="N39" s="12">
        <v>8.9</v>
      </c>
      <c r="O39" s="14">
        <v>1.64</v>
      </c>
      <c r="Q39" s="15"/>
      <c r="R39" s="15"/>
      <c r="S39" s="15"/>
      <c r="T39" s="15"/>
      <c r="U39" s="15"/>
      <c r="V39" s="15"/>
      <c r="W39" s="15"/>
    </row>
    <row r="40" spans="1:30" customFormat="1" x14ac:dyDescent="0.2">
      <c r="A40" s="9" t="s">
        <v>43</v>
      </c>
      <c r="B40" t="s">
        <v>73</v>
      </c>
      <c r="C40" s="9" t="s">
        <v>0</v>
      </c>
      <c r="D40" s="9" t="s">
        <v>27</v>
      </c>
      <c r="E40" s="9" t="s">
        <v>74</v>
      </c>
      <c r="F40" s="9" t="s">
        <v>75</v>
      </c>
      <c r="G40" s="16">
        <v>36760</v>
      </c>
      <c r="H40">
        <v>3</v>
      </c>
      <c r="I40" s="12" t="s">
        <v>30</v>
      </c>
      <c r="J40" s="12" t="s">
        <v>30</v>
      </c>
      <c r="K40" s="12" t="s">
        <v>30</v>
      </c>
      <c r="L40" s="13" t="s">
        <v>30</v>
      </c>
      <c r="M40" s="13" t="s">
        <v>30</v>
      </c>
      <c r="N40" s="12" t="s">
        <v>30</v>
      </c>
      <c r="O40" s="14" t="s">
        <v>30</v>
      </c>
      <c r="Q40" s="15"/>
      <c r="R40" s="15"/>
      <c r="S40" s="15"/>
      <c r="T40" s="15"/>
      <c r="U40" s="15"/>
      <c r="V40" s="15"/>
      <c r="W40" s="15"/>
    </row>
    <row r="41" spans="1:30" customFormat="1" x14ac:dyDescent="0.2">
      <c r="A41" s="9" t="s">
        <v>78</v>
      </c>
      <c r="B41" s="9" t="s">
        <v>79</v>
      </c>
      <c r="C41" s="9" t="s">
        <v>80</v>
      </c>
      <c r="D41" s="9" t="s">
        <v>81</v>
      </c>
      <c r="E41" s="9" t="s">
        <v>82</v>
      </c>
      <c r="F41" s="9" t="s">
        <v>29</v>
      </c>
      <c r="G41" s="10">
        <v>33181</v>
      </c>
      <c r="H41" s="11"/>
      <c r="I41" s="12">
        <v>45.5</v>
      </c>
      <c r="J41" s="12">
        <v>64.400000000000006</v>
      </c>
      <c r="K41" s="12" t="s">
        <v>30</v>
      </c>
      <c r="L41" s="13">
        <v>68.599999999999994</v>
      </c>
      <c r="M41" s="13" t="s">
        <v>30</v>
      </c>
      <c r="N41" s="12">
        <v>0.32</v>
      </c>
      <c r="O41" s="14">
        <v>1E-3</v>
      </c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  <c r="AA41" s="15"/>
      <c r="AB41" s="15"/>
      <c r="AC41" s="15"/>
      <c r="AD41" s="15"/>
    </row>
    <row r="42" spans="1:30" customFormat="1" x14ac:dyDescent="0.2">
      <c r="A42" s="9" t="s">
        <v>31</v>
      </c>
      <c r="B42" s="9" t="s">
        <v>83</v>
      </c>
      <c r="C42" s="9" t="s">
        <v>80</v>
      </c>
      <c r="D42" s="9" t="s">
        <v>81</v>
      </c>
      <c r="E42" s="9" t="s">
        <v>84</v>
      </c>
      <c r="F42" s="9" t="s">
        <v>29</v>
      </c>
      <c r="G42" s="10">
        <v>33526</v>
      </c>
      <c r="H42" s="11"/>
      <c r="I42" s="12">
        <v>133.69999999999999</v>
      </c>
      <c r="J42" s="12">
        <v>12.6</v>
      </c>
      <c r="K42" s="12" t="s">
        <v>30</v>
      </c>
      <c r="L42" s="13">
        <v>33.340000000000003</v>
      </c>
      <c r="M42" s="13">
        <v>8.0500000000000007</v>
      </c>
      <c r="N42" s="12">
        <v>21.61</v>
      </c>
      <c r="O42" s="14">
        <v>3.1E-2</v>
      </c>
      <c r="P42" s="15"/>
      <c r="Q42" s="15"/>
      <c r="R42" s="15"/>
      <c r="S42" s="15"/>
      <c r="T42" s="15"/>
      <c r="U42" s="15"/>
      <c r="V42" s="15"/>
      <c r="W42" s="15"/>
      <c r="X42" s="15"/>
      <c r="Y42" s="15"/>
      <c r="Z42" s="15"/>
      <c r="AA42" s="15"/>
      <c r="AB42" s="15"/>
      <c r="AC42" s="15"/>
      <c r="AD42" s="15"/>
    </row>
    <row r="43" spans="1:30" customFormat="1" x14ac:dyDescent="0.2">
      <c r="A43" s="9" t="s">
        <v>31</v>
      </c>
      <c r="B43" s="9" t="s">
        <v>85</v>
      </c>
      <c r="C43" s="9" t="s">
        <v>80</v>
      </c>
      <c r="D43" s="9" t="s">
        <v>81</v>
      </c>
      <c r="E43" s="9" t="s">
        <v>86</v>
      </c>
      <c r="F43" s="9" t="s">
        <v>29</v>
      </c>
      <c r="G43" s="10">
        <v>34992</v>
      </c>
      <c r="H43" s="11"/>
      <c r="I43" s="12">
        <v>303.8</v>
      </c>
      <c r="J43" s="12">
        <v>20.7</v>
      </c>
      <c r="K43" s="12" t="s">
        <v>30</v>
      </c>
      <c r="L43" s="13">
        <v>92.77</v>
      </c>
      <c r="M43" s="13" t="s">
        <v>30</v>
      </c>
      <c r="N43" s="12">
        <v>1.68</v>
      </c>
      <c r="O43" s="14">
        <v>6.0000000000000001E-3</v>
      </c>
      <c r="P43" s="15"/>
      <c r="Q43" s="15"/>
      <c r="R43" s="15"/>
      <c r="S43" s="15"/>
      <c r="T43" s="15"/>
      <c r="U43" s="15"/>
      <c r="V43" s="15"/>
      <c r="W43" s="15"/>
      <c r="X43" s="15"/>
      <c r="Y43" s="15"/>
      <c r="Z43" s="15"/>
      <c r="AA43" s="15"/>
      <c r="AB43" s="15"/>
      <c r="AC43" s="15"/>
      <c r="AD43" s="15"/>
    </row>
    <row r="44" spans="1:30" customFormat="1" x14ac:dyDescent="0.2">
      <c r="A44" s="9" t="s">
        <v>31</v>
      </c>
      <c r="B44" s="9" t="s">
        <v>87</v>
      </c>
      <c r="C44" s="9" t="s">
        <v>80</v>
      </c>
      <c r="D44" s="9" t="s">
        <v>88</v>
      </c>
      <c r="E44" s="9" t="s">
        <v>89</v>
      </c>
      <c r="F44" s="9" t="s">
        <v>29</v>
      </c>
      <c r="G44" s="10">
        <v>34273</v>
      </c>
      <c r="H44" s="11"/>
      <c r="I44" s="12">
        <v>32.799999999999997</v>
      </c>
      <c r="J44" s="12">
        <v>1.1000000000000001</v>
      </c>
      <c r="K44" s="12">
        <v>2.61</v>
      </c>
      <c r="L44" s="13">
        <v>32.299999999999997</v>
      </c>
      <c r="M44" s="13">
        <v>7.75</v>
      </c>
      <c r="N44" s="12">
        <v>1.58</v>
      </c>
      <c r="O44" s="14">
        <v>1.4E-2</v>
      </c>
      <c r="P44" s="15"/>
      <c r="Q44" s="15"/>
      <c r="R44" s="15"/>
      <c r="S44" s="15"/>
      <c r="T44" s="15"/>
      <c r="U44" s="15"/>
      <c r="V44" s="15"/>
      <c r="W44" s="15"/>
      <c r="X44" s="15"/>
      <c r="Y44" s="15"/>
      <c r="Z44" s="15"/>
      <c r="AA44" s="15"/>
      <c r="AB44" s="15"/>
      <c r="AC44" s="15"/>
      <c r="AD44" s="15"/>
    </row>
    <row r="45" spans="1:30" customFormat="1" x14ac:dyDescent="0.2">
      <c r="A45" s="9" t="s">
        <v>31</v>
      </c>
      <c r="B45" s="9" t="s">
        <v>87</v>
      </c>
      <c r="C45" s="9" t="s">
        <v>80</v>
      </c>
      <c r="D45" s="9" t="s">
        <v>90</v>
      </c>
      <c r="E45" s="9" t="s">
        <v>89</v>
      </c>
      <c r="F45" s="9" t="s">
        <v>29</v>
      </c>
      <c r="G45" s="10">
        <v>34272</v>
      </c>
      <c r="H45" s="11"/>
      <c r="I45" s="12">
        <v>193.8</v>
      </c>
      <c r="J45" s="12">
        <v>7.8</v>
      </c>
      <c r="K45" s="12">
        <v>2.57</v>
      </c>
      <c r="L45" s="13">
        <v>33.92</v>
      </c>
      <c r="M45" s="13">
        <v>6.56</v>
      </c>
      <c r="N45" s="12">
        <v>10.87</v>
      </c>
      <c r="O45" s="14">
        <v>1.7999999999999999E-2</v>
      </c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  <c r="AA45" s="15"/>
      <c r="AB45" s="15"/>
      <c r="AC45" s="15"/>
      <c r="AD45" s="15"/>
    </row>
    <row r="46" spans="1:30" customFormat="1" x14ac:dyDescent="0.2">
      <c r="A46" s="9" t="s">
        <v>31</v>
      </c>
      <c r="B46" s="9" t="s">
        <v>87</v>
      </c>
      <c r="C46" s="9" t="s">
        <v>80</v>
      </c>
      <c r="D46" s="9" t="s">
        <v>90</v>
      </c>
      <c r="E46" s="9" t="s">
        <v>89</v>
      </c>
      <c r="F46" s="9" t="s">
        <v>29</v>
      </c>
      <c r="G46" s="10">
        <v>34273</v>
      </c>
      <c r="H46" s="11"/>
      <c r="I46" s="12">
        <v>176.4</v>
      </c>
      <c r="J46" s="12">
        <v>8.9</v>
      </c>
      <c r="K46" s="12">
        <v>2.48</v>
      </c>
      <c r="L46" s="13">
        <v>30.77</v>
      </c>
      <c r="M46" s="13">
        <v>7.09</v>
      </c>
      <c r="N46" s="12">
        <v>19.59</v>
      </c>
      <c r="O46" s="14">
        <v>1.4999999999999999E-2</v>
      </c>
      <c r="P46" s="15"/>
      <c r="Q46" s="15"/>
      <c r="R46" s="15"/>
      <c r="S46" s="15"/>
      <c r="T46" s="15"/>
      <c r="U46" s="15"/>
      <c r="V46" s="15"/>
      <c r="W46" s="15"/>
      <c r="X46" s="15"/>
      <c r="Y46" s="15"/>
      <c r="Z46" s="15"/>
      <c r="AA46" s="15"/>
      <c r="AB46" s="15"/>
      <c r="AC46" s="15"/>
      <c r="AD46" s="15"/>
    </row>
    <row r="47" spans="1:30" customFormat="1" x14ac:dyDescent="0.2">
      <c r="A47" s="9" t="s">
        <v>31</v>
      </c>
      <c r="B47" s="9" t="s">
        <v>91</v>
      </c>
      <c r="C47" s="9" t="s">
        <v>80</v>
      </c>
      <c r="D47" s="9" t="s">
        <v>81</v>
      </c>
      <c r="E47" s="9" t="s">
        <v>92</v>
      </c>
      <c r="F47" s="9" t="s">
        <v>29</v>
      </c>
      <c r="G47" s="10">
        <v>33169</v>
      </c>
      <c r="H47" s="11"/>
      <c r="I47" s="12">
        <v>24.3</v>
      </c>
      <c r="J47" s="12">
        <v>18.7</v>
      </c>
      <c r="K47" s="12" t="s">
        <v>30</v>
      </c>
      <c r="L47" s="13">
        <v>29.38</v>
      </c>
      <c r="M47" s="13" t="s">
        <v>30</v>
      </c>
      <c r="N47" s="12">
        <v>12.5</v>
      </c>
      <c r="O47" s="14">
        <v>1.9E-2</v>
      </c>
      <c r="P47" s="15"/>
      <c r="Q47" s="15"/>
      <c r="R47" s="15"/>
      <c r="S47" s="15"/>
      <c r="T47" s="15"/>
      <c r="U47" s="15"/>
      <c r="V47" s="15"/>
      <c r="W47" s="15"/>
      <c r="X47" s="15"/>
      <c r="Y47" s="15"/>
      <c r="Z47" s="15"/>
      <c r="AA47" s="15"/>
      <c r="AB47" s="15"/>
      <c r="AC47" s="15"/>
      <c r="AD47" s="15"/>
    </row>
    <row r="48" spans="1:30" customFormat="1" x14ac:dyDescent="0.2">
      <c r="A48" s="9" t="s">
        <v>36</v>
      </c>
      <c r="B48" s="9" t="s">
        <v>41</v>
      </c>
      <c r="C48" s="9" t="s">
        <v>80</v>
      </c>
      <c r="D48" s="9" t="s">
        <v>81</v>
      </c>
      <c r="E48" s="9" t="s">
        <v>42</v>
      </c>
      <c r="F48" s="9" t="s">
        <v>42</v>
      </c>
      <c r="G48" s="10">
        <v>33516</v>
      </c>
      <c r="H48" s="11">
        <v>4</v>
      </c>
      <c r="I48" s="12">
        <v>32.4</v>
      </c>
      <c r="J48" s="12">
        <v>6.2</v>
      </c>
      <c r="K48" s="12">
        <v>1.0900000000000001</v>
      </c>
      <c r="L48" s="13">
        <v>13.69</v>
      </c>
      <c r="M48" s="13">
        <v>7.31</v>
      </c>
      <c r="N48" s="12">
        <v>0.72</v>
      </c>
      <c r="O48" s="14">
        <v>0.28699999999999998</v>
      </c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15"/>
      <c r="AA48" s="15"/>
      <c r="AB48" s="15"/>
      <c r="AC48" s="15"/>
      <c r="AD48" s="15"/>
    </row>
    <row r="49" spans="1:30" customFormat="1" x14ac:dyDescent="0.2">
      <c r="A49" s="9" t="s">
        <v>36</v>
      </c>
      <c r="B49" s="9" t="s">
        <v>41</v>
      </c>
      <c r="C49" s="9" t="s">
        <v>80</v>
      </c>
      <c r="D49" s="9" t="s">
        <v>81</v>
      </c>
      <c r="E49" s="9" t="s">
        <v>42</v>
      </c>
      <c r="F49" s="9" t="s">
        <v>42</v>
      </c>
      <c r="G49" s="10">
        <v>33516</v>
      </c>
      <c r="H49" s="11">
        <v>12</v>
      </c>
      <c r="I49" s="12">
        <v>8.5</v>
      </c>
      <c r="J49" s="12">
        <v>9.1</v>
      </c>
      <c r="K49" s="12">
        <v>1</v>
      </c>
      <c r="L49" s="13">
        <v>26.28</v>
      </c>
      <c r="M49" s="13">
        <v>5.74</v>
      </c>
      <c r="N49" s="12">
        <v>0.93</v>
      </c>
      <c r="O49" s="14">
        <v>0.20699999999999999</v>
      </c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</row>
    <row r="50" spans="1:30" customFormat="1" x14ac:dyDescent="0.2">
      <c r="A50" s="9" t="s">
        <v>43</v>
      </c>
      <c r="B50" s="9" t="s">
        <v>93</v>
      </c>
      <c r="C50" s="9" t="s">
        <v>80</v>
      </c>
      <c r="D50" s="9" t="s">
        <v>81</v>
      </c>
      <c r="E50" s="9" t="s">
        <v>94</v>
      </c>
      <c r="F50" s="9" t="s">
        <v>29</v>
      </c>
      <c r="G50" s="10">
        <v>34981</v>
      </c>
      <c r="H50" s="11"/>
      <c r="I50" s="12">
        <v>903.3</v>
      </c>
      <c r="J50" s="12">
        <v>230</v>
      </c>
      <c r="K50" s="12" t="s">
        <v>30</v>
      </c>
      <c r="L50" s="13">
        <v>301.58999999999997</v>
      </c>
      <c r="M50" s="13" t="s">
        <v>30</v>
      </c>
      <c r="N50" s="12">
        <v>227.41</v>
      </c>
      <c r="O50" s="14">
        <v>0.22800000000000001</v>
      </c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  <c r="AA50" s="15"/>
      <c r="AB50" s="15"/>
      <c r="AC50" s="15"/>
      <c r="AD50" s="15"/>
    </row>
    <row r="51" spans="1:30" customFormat="1" x14ac:dyDescent="0.2">
      <c r="A51" s="9" t="s">
        <v>43</v>
      </c>
      <c r="B51" s="9" t="s">
        <v>93</v>
      </c>
      <c r="C51" s="9" t="s">
        <v>80</v>
      </c>
      <c r="D51" s="9" t="s">
        <v>81</v>
      </c>
      <c r="E51" s="9" t="s">
        <v>95</v>
      </c>
      <c r="F51" s="9" t="s">
        <v>29</v>
      </c>
      <c r="G51" s="10">
        <v>33168</v>
      </c>
      <c r="H51" s="11"/>
      <c r="I51" s="12">
        <v>1.9</v>
      </c>
      <c r="J51" s="12">
        <v>1.8</v>
      </c>
      <c r="K51" s="12" t="s">
        <v>30</v>
      </c>
      <c r="L51" s="13">
        <v>49.12</v>
      </c>
      <c r="M51" s="13" t="s">
        <v>30</v>
      </c>
      <c r="N51" s="12">
        <v>1.24</v>
      </c>
      <c r="O51" s="14">
        <v>1.0999999999999999E-2</v>
      </c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  <c r="AA51" s="15"/>
      <c r="AB51" s="15"/>
      <c r="AC51" s="15"/>
      <c r="AD51" s="15"/>
    </row>
    <row r="52" spans="1:30" customFormat="1" x14ac:dyDescent="0.2">
      <c r="A52" s="9" t="s">
        <v>43</v>
      </c>
      <c r="B52" s="9" t="s">
        <v>96</v>
      </c>
      <c r="C52" s="9" t="s">
        <v>80</v>
      </c>
      <c r="D52" s="9" t="s">
        <v>81</v>
      </c>
      <c r="E52" s="9" t="s">
        <v>97</v>
      </c>
      <c r="F52" s="9" t="s">
        <v>29</v>
      </c>
      <c r="G52" s="10">
        <v>35000</v>
      </c>
      <c r="H52" s="11"/>
      <c r="I52" s="12">
        <v>7.4</v>
      </c>
      <c r="J52" s="12">
        <v>2.5</v>
      </c>
      <c r="K52" s="12" t="s">
        <v>30</v>
      </c>
      <c r="L52" s="13">
        <v>15.94</v>
      </c>
      <c r="M52" s="13" t="s">
        <v>30</v>
      </c>
      <c r="N52" s="12">
        <v>0.11</v>
      </c>
      <c r="O52" s="14">
        <v>1.9E-2</v>
      </c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  <c r="AA52" s="15"/>
      <c r="AB52" s="15"/>
      <c r="AC52" s="15"/>
      <c r="AD52" s="15"/>
    </row>
    <row r="53" spans="1:30" customFormat="1" x14ac:dyDescent="0.2">
      <c r="A53" s="9" t="s">
        <v>43</v>
      </c>
      <c r="B53" s="9" t="s">
        <v>98</v>
      </c>
      <c r="C53" s="9" t="s">
        <v>80</v>
      </c>
      <c r="D53" s="9" t="s">
        <v>81</v>
      </c>
      <c r="E53" s="9" t="s">
        <v>99</v>
      </c>
      <c r="F53" s="9" t="s">
        <v>29</v>
      </c>
      <c r="G53" s="10">
        <v>35347</v>
      </c>
      <c r="H53" s="11">
        <v>3</v>
      </c>
      <c r="I53" s="12">
        <v>47.4</v>
      </c>
      <c r="J53" s="12">
        <v>233.7</v>
      </c>
      <c r="K53" s="12">
        <v>0.8</v>
      </c>
      <c r="L53" s="13">
        <v>191.46</v>
      </c>
      <c r="M53" s="13">
        <v>34.17</v>
      </c>
      <c r="N53" s="12">
        <v>0.13</v>
      </c>
      <c r="O53" s="14">
        <v>4.2999999999999997E-2</v>
      </c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  <c r="AA53" s="15"/>
      <c r="AB53" s="15"/>
      <c r="AC53" s="15"/>
      <c r="AD53" s="15"/>
    </row>
    <row r="54" spans="1:30" customFormat="1" x14ac:dyDescent="0.2">
      <c r="A54" s="9" t="s">
        <v>43</v>
      </c>
      <c r="B54" s="9" t="s">
        <v>100</v>
      </c>
      <c r="C54" s="9" t="s">
        <v>80</v>
      </c>
      <c r="D54" s="9" t="s">
        <v>81</v>
      </c>
      <c r="E54" s="9" t="s">
        <v>101</v>
      </c>
      <c r="F54" s="9" t="s">
        <v>29</v>
      </c>
      <c r="G54" s="10">
        <v>33547</v>
      </c>
      <c r="H54" s="11"/>
      <c r="I54" s="12">
        <v>20.8</v>
      </c>
      <c r="J54" s="12">
        <v>5.6</v>
      </c>
      <c r="K54" s="12" t="s">
        <v>30</v>
      </c>
      <c r="L54" s="13">
        <v>133.05000000000001</v>
      </c>
      <c r="M54" s="13">
        <v>14.29</v>
      </c>
      <c r="N54" s="12">
        <v>0.54</v>
      </c>
      <c r="O54" s="14">
        <v>0.185</v>
      </c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  <c r="AA54" s="15"/>
      <c r="AB54" s="15"/>
      <c r="AC54" s="15"/>
      <c r="AD54" s="15"/>
    </row>
    <row r="55" spans="1:30" customFormat="1" x14ac:dyDescent="0.2">
      <c r="A55" s="9" t="s">
        <v>43</v>
      </c>
      <c r="B55" s="9" t="s">
        <v>102</v>
      </c>
      <c r="C55" s="9" t="s">
        <v>80</v>
      </c>
      <c r="D55" s="9" t="s">
        <v>103</v>
      </c>
      <c r="E55" s="9" t="s">
        <v>104</v>
      </c>
      <c r="F55" s="9" t="s">
        <v>29</v>
      </c>
      <c r="G55" s="10">
        <v>35490</v>
      </c>
      <c r="H55" s="11" t="s">
        <v>105</v>
      </c>
      <c r="I55" s="12">
        <v>71.099999999999994</v>
      </c>
      <c r="J55" s="12">
        <v>292.60000000000002</v>
      </c>
      <c r="K55" s="12">
        <v>0.27</v>
      </c>
      <c r="L55" s="13">
        <v>19.809999999999999</v>
      </c>
      <c r="M55" s="13">
        <v>6.5</v>
      </c>
      <c r="N55" s="12">
        <v>77.849999999999994</v>
      </c>
      <c r="O55" s="14">
        <v>1.7000000000000001E-2</v>
      </c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  <c r="AA55" s="15"/>
      <c r="AB55" s="15"/>
      <c r="AC55" s="15"/>
      <c r="AD55" s="15"/>
    </row>
    <row r="56" spans="1:30" customFormat="1" x14ac:dyDescent="0.2">
      <c r="A56" s="9" t="s">
        <v>43</v>
      </c>
      <c r="B56" s="9" t="s">
        <v>102</v>
      </c>
      <c r="C56" s="9" t="s">
        <v>80</v>
      </c>
      <c r="D56" s="9" t="s">
        <v>106</v>
      </c>
      <c r="E56" s="9" t="s">
        <v>104</v>
      </c>
      <c r="F56" s="9" t="s">
        <v>29</v>
      </c>
      <c r="G56" s="10">
        <v>35490</v>
      </c>
      <c r="H56" s="11" t="s">
        <v>107</v>
      </c>
      <c r="I56" s="12">
        <v>16.5</v>
      </c>
      <c r="J56" s="12">
        <v>1.9</v>
      </c>
      <c r="K56" s="12">
        <v>0.24</v>
      </c>
      <c r="L56" s="13">
        <v>18.62</v>
      </c>
      <c r="M56" s="13">
        <v>7.87</v>
      </c>
      <c r="N56" s="12">
        <v>1.61</v>
      </c>
      <c r="O56" s="14">
        <v>1.0999999999999999E-2</v>
      </c>
      <c r="P56" s="15"/>
      <c r="Q56" s="15"/>
      <c r="R56" s="15"/>
      <c r="S56" s="15"/>
      <c r="T56" s="15"/>
      <c r="U56" s="15"/>
      <c r="V56" s="15"/>
      <c r="W56" s="15"/>
      <c r="X56" s="15"/>
      <c r="Y56" s="15"/>
      <c r="Z56" s="15"/>
      <c r="AA56" s="15"/>
      <c r="AB56" s="15"/>
      <c r="AC56" s="15"/>
      <c r="AD56" s="15"/>
    </row>
    <row r="57" spans="1:30" customFormat="1" x14ac:dyDescent="0.2">
      <c r="A57" s="9" t="s">
        <v>43</v>
      </c>
      <c r="B57" s="9" t="s">
        <v>102</v>
      </c>
      <c r="C57" s="9" t="s">
        <v>80</v>
      </c>
      <c r="D57" s="9" t="s">
        <v>108</v>
      </c>
      <c r="E57" s="9" t="s">
        <v>104</v>
      </c>
      <c r="F57" s="9" t="s">
        <v>29</v>
      </c>
      <c r="G57" s="10">
        <v>35490</v>
      </c>
      <c r="H57" s="11" t="s">
        <v>109</v>
      </c>
      <c r="I57" s="12">
        <v>70.900000000000006</v>
      </c>
      <c r="J57" s="12">
        <v>1.1000000000000001</v>
      </c>
      <c r="K57" s="12">
        <v>0.28000000000000003</v>
      </c>
      <c r="L57" s="13">
        <v>21.56</v>
      </c>
      <c r="M57" s="13">
        <v>7.53</v>
      </c>
      <c r="N57" s="12">
        <v>0.44</v>
      </c>
      <c r="O57" s="14">
        <v>4.3999999999999997E-2</v>
      </c>
      <c r="P57" s="15"/>
      <c r="Q57" s="15"/>
      <c r="R57" s="15"/>
      <c r="S57" s="15"/>
      <c r="T57" s="15"/>
      <c r="U57" s="15"/>
      <c r="V57" s="15"/>
      <c r="W57" s="15"/>
      <c r="X57" s="15"/>
      <c r="Y57" s="15"/>
      <c r="Z57" s="15"/>
      <c r="AA57" s="15"/>
      <c r="AB57" s="15"/>
      <c r="AC57" s="15"/>
      <c r="AD57" s="15"/>
    </row>
    <row r="58" spans="1:30" customFormat="1" x14ac:dyDescent="0.2">
      <c r="A58" s="9" t="s">
        <v>43</v>
      </c>
      <c r="B58" s="9" t="s">
        <v>102</v>
      </c>
      <c r="C58" s="9" t="s">
        <v>80</v>
      </c>
      <c r="D58" s="9" t="s">
        <v>110</v>
      </c>
      <c r="E58" s="9" t="s">
        <v>104</v>
      </c>
      <c r="F58" s="9" t="s">
        <v>29</v>
      </c>
      <c r="G58" s="10">
        <v>35490</v>
      </c>
      <c r="H58" s="11" t="s">
        <v>111</v>
      </c>
      <c r="I58" s="12">
        <v>150</v>
      </c>
      <c r="J58" s="12">
        <v>7.4</v>
      </c>
      <c r="K58" s="12">
        <v>0.3</v>
      </c>
      <c r="L58" s="13">
        <v>23.88</v>
      </c>
      <c r="M58" s="13">
        <v>9.42</v>
      </c>
      <c r="N58" s="12">
        <v>1.51</v>
      </c>
      <c r="O58" s="14">
        <v>7.0000000000000001E-3</v>
      </c>
      <c r="P58" s="15"/>
      <c r="Q58" s="15"/>
      <c r="R58" s="15"/>
      <c r="S58" s="15"/>
      <c r="T58" s="15"/>
      <c r="U58" s="15"/>
      <c r="V58" s="15"/>
      <c r="W58" s="15"/>
      <c r="X58" s="15"/>
      <c r="Y58" s="15"/>
      <c r="Z58" s="15"/>
      <c r="AA58" s="15"/>
      <c r="AB58" s="15"/>
      <c r="AC58" s="15"/>
      <c r="AD58" s="15"/>
    </row>
    <row r="59" spans="1:30" customFormat="1" x14ac:dyDescent="0.2">
      <c r="A59" s="9" t="s">
        <v>43</v>
      </c>
      <c r="B59" s="9" t="s">
        <v>102</v>
      </c>
      <c r="C59" s="9" t="s">
        <v>80</v>
      </c>
      <c r="D59" s="9" t="s">
        <v>112</v>
      </c>
      <c r="E59" s="9" t="s">
        <v>104</v>
      </c>
      <c r="F59" s="9" t="s">
        <v>29</v>
      </c>
      <c r="G59" s="10">
        <v>35490</v>
      </c>
      <c r="H59" s="11" t="s">
        <v>113</v>
      </c>
      <c r="I59" s="12">
        <v>174.7</v>
      </c>
      <c r="J59" s="12">
        <v>10.7</v>
      </c>
      <c r="K59" s="12">
        <v>0.23</v>
      </c>
      <c r="L59" s="13">
        <v>14.55</v>
      </c>
      <c r="M59" s="13">
        <v>8.64</v>
      </c>
      <c r="N59" s="12">
        <v>0.31</v>
      </c>
      <c r="O59" s="14">
        <v>3.0000000000000001E-3</v>
      </c>
      <c r="P59" s="15"/>
      <c r="Q59" s="15"/>
      <c r="R59" s="15"/>
      <c r="S59" s="15"/>
      <c r="T59" s="15"/>
      <c r="U59" s="15"/>
      <c r="V59" s="15"/>
      <c r="W59" s="15"/>
      <c r="X59" s="15"/>
      <c r="Y59" s="15"/>
      <c r="Z59" s="15"/>
      <c r="AA59" s="15"/>
      <c r="AB59" s="15"/>
      <c r="AC59" s="15"/>
      <c r="AD59" s="15"/>
    </row>
    <row r="60" spans="1:30" customFormat="1" x14ac:dyDescent="0.2">
      <c r="A60" s="9" t="s">
        <v>43</v>
      </c>
      <c r="B60" s="9" t="s">
        <v>114</v>
      </c>
      <c r="C60" s="9" t="s">
        <v>80</v>
      </c>
      <c r="D60" s="9" t="s">
        <v>81</v>
      </c>
      <c r="E60" s="9" t="s">
        <v>115</v>
      </c>
      <c r="F60" s="9" t="s">
        <v>29</v>
      </c>
      <c r="G60" s="10">
        <v>35327</v>
      </c>
      <c r="H60" s="11">
        <v>31</v>
      </c>
      <c r="I60" s="12">
        <v>68.099999999999994</v>
      </c>
      <c r="J60" s="12">
        <v>38.200000000000003</v>
      </c>
      <c r="K60" s="12">
        <v>0.57999999999999996</v>
      </c>
      <c r="L60" s="13">
        <v>695.16</v>
      </c>
      <c r="M60" s="13">
        <v>159.19999999999999</v>
      </c>
      <c r="N60" s="12">
        <v>0.5</v>
      </c>
      <c r="O60" s="14">
        <v>0.44900000000000001</v>
      </c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  <c r="AA60" s="15"/>
      <c r="AB60" s="15"/>
      <c r="AC60" s="15"/>
      <c r="AD60" s="15"/>
    </row>
    <row r="61" spans="1:30" customFormat="1" x14ac:dyDescent="0.2">
      <c r="A61" s="9" t="s">
        <v>43</v>
      </c>
      <c r="B61" s="9" t="s">
        <v>114</v>
      </c>
      <c r="C61" s="9" t="s">
        <v>80</v>
      </c>
      <c r="D61" s="9" t="s">
        <v>81</v>
      </c>
      <c r="E61" s="9" t="s">
        <v>116</v>
      </c>
      <c r="F61" s="9" t="s">
        <v>29</v>
      </c>
      <c r="G61" s="10">
        <v>34630</v>
      </c>
      <c r="H61" s="11">
        <v>29</v>
      </c>
      <c r="I61" s="12">
        <v>107.1</v>
      </c>
      <c r="J61" s="12">
        <v>8.9</v>
      </c>
      <c r="K61" s="12" t="s">
        <v>30</v>
      </c>
      <c r="L61" s="13">
        <v>418.81</v>
      </c>
      <c r="M61" s="13" t="s">
        <v>30</v>
      </c>
      <c r="N61" s="12">
        <v>0.9</v>
      </c>
      <c r="O61" s="14">
        <v>0.65700000000000003</v>
      </c>
      <c r="P61" s="15"/>
      <c r="Q61" s="15"/>
      <c r="R61" s="15"/>
      <c r="S61" s="15"/>
      <c r="T61" s="15"/>
      <c r="U61" s="15"/>
      <c r="V61" s="15"/>
      <c r="W61" s="15"/>
      <c r="X61" s="15"/>
      <c r="Y61" s="15"/>
      <c r="Z61" s="15"/>
      <c r="AA61" s="15"/>
      <c r="AB61" s="15"/>
      <c r="AC61" s="15"/>
      <c r="AD61" s="15"/>
    </row>
    <row r="62" spans="1:30" customFormat="1" x14ac:dyDescent="0.2">
      <c r="A62" s="9" t="s">
        <v>43</v>
      </c>
      <c r="B62" s="9" t="s">
        <v>117</v>
      </c>
      <c r="C62" s="9" t="s">
        <v>80</v>
      </c>
      <c r="D62" s="9" t="s">
        <v>81</v>
      </c>
      <c r="E62" s="9" t="s">
        <v>118</v>
      </c>
      <c r="F62" s="9" t="s">
        <v>29</v>
      </c>
      <c r="G62" s="10">
        <v>34280</v>
      </c>
      <c r="H62" s="11"/>
      <c r="I62" s="12">
        <v>919.5</v>
      </c>
      <c r="J62" s="12">
        <v>16.8</v>
      </c>
      <c r="K62" s="12" t="s">
        <v>30</v>
      </c>
      <c r="L62" s="13">
        <v>313.73</v>
      </c>
      <c r="M62" s="13" t="s">
        <v>30</v>
      </c>
      <c r="N62" s="12">
        <v>3.18</v>
      </c>
      <c r="O62" s="14">
        <v>0.193</v>
      </c>
      <c r="P62" s="15"/>
      <c r="Q62" s="15"/>
      <c r="R62" s="15"/>
      <c r="S62" s="15"/>
      <c r="T62" s="15"/>
      <c r="U62" s="15"/>
      <c r="V62" s="15"/>
      <c r="W62" s="15"/>
      <c r="X62" s="15"/>
      <c r="Y62" s="15"/>
      <c r="Z62" s="15"/>
      <c r="AA62" s="15"/>
      <c r="AB62" s="15"/>
      <c r="AC62" s="15"/>
      <c r="AD62" s="15"/>
    </row>
    <row r="63" spans="1:30" customFormat="1" x14ac:dyDescent="0.2">
      <c r="A63" s="9" t="s">
        <v>43</v>
      </c>
      <c r="B63" s="9" t="s">
        <v>119</v>
      </c>
      <c r="C63" s="9" t="s">
        <v>80</v>
      </c>
      <c r="D63" s="9" t="s">
        <v>81</v>
      </c>
      <c r="E63" s="9" t="s">
        <v>120</v>
      </c>
      <c r="F63" s="9" t="s">
        <v>29</v>
      </c>
      <c r="G63" s="10">
        <v>33537</v>
      </c>
      <c r="H63" s="11"/>
      <c r="I63" s="12">
        <v>14</v>
      </c>
      <c r="J63" s="12">
        <v>3.7</v>
      </c>
      <c r="K63" s="12" t="s">
        <v>30</v>
      </c>
      <c r="L63" s="13">
        <v>336.11</v>
      </c>
      <c r="M63" s="13">
        <v>34.11</v>
      </c>
      <c r="N63" s="12">
        <v>0.15</v>
      </c>
      <c r="O63" s="14">
        <v>7.5999999999999998E-2</v>
      </c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  <c r="AA63" s="15"/>
      <c r="AB63" s="15"/>
      <c r="AC63" s="15"/>
      <c r="AD63" s="15"/>
    </row>
    <row r="64" spans="1:30" customFormat="1" x14ac:dyDescent="0.2">
      <c r="A64" s="9" t="s">
        <v>43</v>
      </c>
      <c r="B64" s="9" t="s">
        <v>121</v>
      </c>
      <c r="C64" s="9" t="s">
        <v>80</v>
      </c>
      <c r="D64" s="9" t="s">
        <v>81</v>
      </c>
      <c r="E64" s="9" t="s">
        <v>122</v>
      </c>
      <c r="F64" s="9" t="s">
        <v>60</v>
      </c>
      <c r="G64" s="10">
        <v>33168</v>
      </c>
      <c r="H64" s="11"/>
      <c r="I64" s="12">
        <v>15.6</v>
      </c>
      <c r="J64" s="12">
        <v>2.8</v>
      </c>
      <c r="K64" s="12" t="s">
        <v>30</v>
      </c>
      <c r="L64" s="13">
        <v>226.23</v>
      </c>
      <c r="M64" s="13" t="s">
        <v>30</v>
      </c>
      <c r="N64" s="12">
        <v>0.46</v>
      </c>
      <c r="O64" s="14">
        <v>0.186</v>
      </c>
      <c r="P64" s="15"/>
      <c r="Q64" s="15"/>
      <c r="R64" s="15"/>
      <c r="S64" s="15"/>
      <c r="T64" s="15"/>
      <c r="U64" s="15"/>
      <c r="V64" s="15"/>
      <c r="W64" s="15"/>
      <c r="X64" s="15"/>
      <c r="Y64" s="15"/>
      <c r="Z64" s="15"/>
      <c r="AA64" s="15"/>
      <c r="AB64" s="15"/>
      <c r="AC64" s="15"/>
      <c r="AD64" s="15"/>
    </row>
    <row r="65" spans="1:30" customFormat="1" x14ac:dyDescent="0.2">
      <c r="A65" s="9" t="s">
        <v>43</v>
      </c>
      <c r="B65" s="9" t="s">
        <v>123</v>
      </c>
      <c r="C65" s="9" t="s">
        <v>80</v>
      </c>
      <c r="D65" s="9" t="s">
        <v>81</v>
      </c>
      <c r="E65" s="9" t="s">
        <v>124</v>
      </c>
      <c r="F65" s="9" t="s">
        <v>60</v>
      </c>
      <c r="G65" s="10">
        <v>33168</v>
      </c>
      <c r="H65" s="11"/>
      <c r="I65" s="12">
        <v>566.6</v>
      </c>
      <c r="J65" s="12">
        <v>213.5</v>
      </c>
      <c r="K65" s="12" t="s">
        <v>30</v>
      </c>
      <c r="L65" s="13">
        <v>20.43</v>
      </c>
      <c r="M65" s="13" t="s">
        <v>30</v>
      </c>
      <c r="N65" s="12">
        <v>24.48</v>
      </c>
      <c r="O65" s="14">
        <v>1.4999999999999999E-2</v>
      </c>
      <c r="P65" s="15"/>
      <c r="Q65" s="15"/>
      <c r="R65" s="15"/>
      <c r="S65" s="15"/>
      <c r="T65" s="15"/>
      <c r="U65" s="15"/>
      <c r="V65" s="15"/>
      <c r="W65" s="15"/>
      <c r="X65" s="15"/>
      <c r="Y65" s="15"/>
      <c r="Z65" s="15"/>
      <c r="AA65" s="15"/>
      <c r="AB65" s="15"/>
      <c r="AC65" s="15"/>
      <c r="AD65" s="15"/>
    </row>
    <row r="66" spans="1:30" customFormat="1" x14ac:dyDescent="0.2">
      <c r="A66" s="9" t="s">
        <v>43</v>
      </c>
      <c r="B66" s="9" t="s">
        <v>123</v>
      </c>
      <c r="C66" s="9" t="s">
        <v>80</v>
      </c>
      <c r="D66" s="9" t="s">
        <v>81</v>
      </c>
      <c r="E66" s="9" t="s">
        <v>125</v>
      </c>
      <c r="F66" s="9" t="s">
        <v>60</v>
      </c>
      <c r="G66" s="10">
        <v>34622</v>
      </c>
      <c r="H66" s="11">
        <v>8</v>
      </c>
      <c r="I66" s="12">
        <v>27.4</v>
      </c>
      <c r="J66" s="12">
        <v>14.3</v>
      </c>
      <c r="K66" s="12" t="s">
        <v>30</v>
      </c>
      <c r="L66" s="13">
        <v>16.73</v>
      </c>
      <c r="M66" s="13" t="s">
        <v>30</v>
      </c>
      <c r="N66" s="12">
        <v>0.23</v>
      </c>
      <c r="O66" s="14">
        <v>1.0999999999999999E-2</v>
      </c>
      <c r="P66" s="15"/>
      <c r="Q66" s="15"/>
      <c r="R66" s="15"/>
      <c r="S66" s="15"/>
      <c r="T66" s="15"/>
      <c r="U66" s="15"/>
      <c r="V66" s="15"/>
      <c r="W66" s="15"/>
      <c r="X66" s="15"/>
      <c r="Y66" s="15"/>
      <c r="Z66" s="15"/>
      <c r="AA66" s="15"/>
      <c r="AB66" s="15"/>
      <c r="AC66" s="15"/>
      <c r="AD66" s="15"/>
    </row>
    <row r="67" spans="1:30" customFormat="1" x14ac:dyDescent="0.2">
      <c r="A67" s="9" t="s">
        <v>43</v>
      </c>
      <c r="B67" s="9" t="s">
        <v>126</v>
      </c>
      <c r="C67" s="9" t="s">
        <v>80</v>
      </c>
      <c r="D67" s="9" t="s">
        <v>81</v>
      </c>
      <c r="E67" s="9" t="s">
        <v>127</v>
      </c>
      <c r="F67" s="9" t="s">
        <v>60</v>
      </c>
      <c r="G67" s="10">
        <v>34615</v>
      </c>
      <c r="H67" s="11">
        <v>1</v>
      </c>
      <c r="I67" s="12">
        <v>150.1</v>
      </c>
      <c r="J67" s="12">
        <v>68.2</v>
      </c>
      <c r="K67" s="12" t="s">
        <v>30</v>
      </c>
      <c r="L67" s="13">
        <v>287.35000000000002</v>
      </c>
      <c r="M67" s="13" t="s">
        <v>30</v>
      </c>
      <c r="N67" s="12">
        <v>2.0099999999999998</v>
      </c>
      <c r="O67" s="14">
        <v>0.23699999999999999</v>
      </c>
      <c r="P67" s="15"/>
      <c r="Q67" s="15"/>
      <c r="R67" s="15"/>
      <c r="S67" s="15"/>
      <c r="T67" s="15"/>
      <c r="U67" s="15"/>
      <c r="V67" s="15"/>
      <c r="W67" s="15"/>
      <c r="X67" s="15"/>
      <c r="Y67" s="15"/>
      <c r="Z67" s="15"/>
      <c r="AA67" s="15"/>
      <c r="AB67" s="15"/>
      <c r="AC67" s="15"/>
      <c r="AD67" s="15"/>
    </row>
    <row r="68" spans="1:30" customFormat="1" x14ac:dyDescent="0.2">
      <c r="A68" s="9" t="s">
        <v>43</v>
      </c>
      <c r="B68" s="9" t="s">
        <v>126</v>
      </c>
      <c r="C68" s="9" t="s">
        <v>80</v>
      </c>
      <c r="D68" s="9" t="s">
        <v>81</v>
      </c>
      <c r="E68" s="9" t="s">
        <v>128</v>
      </c>
      <c r="F68" s="9" t="s">
        <v>60</v>
      </c>
      <c r="G68" s="10">
        <v>33167</v>
      </c>
      <c r="H68" s="11"/>
      <c r="I68" s="12">
        <v>153.30000000000001</v>
      </c>
      <c r="J68" s="12">
        <v>4.5</v>
      </c>
      <c r="K68" s="12" t="s">
        <v>30</v>
      </c>
      <c r="L68" s="13">
        <v>301.33</v>
      </c>
      <c r="M68" s="13" t="s">
        <v>30</v>
      </c>
      <c r="N68" s="12">
        <v>0.87</v>
      </c>
      <c r="O68" s="14">
        <v>0.23499999999999999</v>
      </c>
      <c r="P68" s="15"/>
      <c r="Q68" s="15"/>
      <c r="R68" s="15"/>
      <c r="S68" s="15"/>
      <c r="T68" s="15"/>
      <c r="U68" s="15"/>
      <c r="V68" s="15"/>
      <c r="W68" s="15"/>
      <c r="X68" s="15"/>
      <c r="Y68" s="15"/>
      <c r="Z68" s="15"/>
      <c r="AA68" s="15"/>
      <c r="AB68" s="15"/>
      <c r="AC68" s="15"/>
      <c r="AD68" s="15"/>
    </row>
    <row r="69" spans="1:30" customFormat="1" x14ac:dyDescent="0.2">
      <c r="A69" s="9" t="s">
        <v>43</v>
      </c>
      <c r="B69" s="9" t="s">
        <v>129</v>
      </c>
      <c r="C69" s="9" t="s">
        <v>80</v>
      </c>
      <c r="D69" s="9" t="s">
        <v>81</v>
      </c>
      <c r="E69" s="9" t="s">
        <v>130</v>
      </c>
      <c r="F69" s="9" t="s">
        <v>60</v>
      </c>
      <c r="G69" s="10">
        <v>33556</v>
      </c>
      <c r="H69" s="11"/>
      <c r="I69" s="12">
        <v>1.9</v>
      </c>
      <c r="J69" s="12">
        <v>1</v>
      </c>
      <c r="K69" s="12" t="s">
        <v>30</v>
      </c>
      <c r="L69" s="13">
        <v>28.76</v>
      </c>
      <c r="M69" s="13">
        <v>5.72</v>
      </c>
      <c r="N69" s="12">
        <v>0.46</v>
      </c>
      <c r="O69" s="14">
        <v>7.0000000000000001E-3</v>
      </c>
      <c r="P69" s="15"/>
      <c r="Q69" s="15"/>
      <c r="R69" s="15"/>
      <c r="S69" s="15"/>
      <c r="T69" s="15"/>
      <c r="U69" s="15"/>
      <c r="V69" s="15"/>
      <c r="W69" s="15"/>
      <c r="X69" s="15"/>
      <c r="Y69" s="15"/>
      <c r="Z69" s="15"/>
      <c r="AA69" s="15"/>
      <c r="AB69" s="15"/>
      <c r="AC69" s="15"/>
      <c r="AD69" s="15"/>
    </row>
    <row r="70" spans="1:30" customFormat="1" x14ac:dyDescent="0.2">
      <c r="A70" s="9" t="s">
        <v>43</v>
      </c>
      <c r="B70" s="9" t="s">
        <v>131</v>
      </c>
      <c r="C70" s="9" t="s">
        <v>80</v>
      </c>
      <c r="D70" s="9" t="s">
        <v>81</v>
      </c>
      <c r="E70" s="9" t="s">
        <v>132</v>
      </c>
      <c r="F70" s="9" t="s">
        <v>29</v>
      </c>
      <c r="G70" s="10">
        <v>33169</v>
      </c>
      <c r="H70" s="11"/>
      <c r="I70" s="12">
        <v>52.9</v>
      </c>
      <c r="J70" s="12">
        <v>13.7</v>
      </c>
      <c r="K70" s="12" t="s">
        <v>30</v>
      </c>
      <c r="L70" s="13">
        <v>14.18</v>
      </c>
      <c r="M70" s="13" t="s">
        <v>30</v>
      </c>
      <c r="N70" s="12">
        <v>0.28999999999999998</v>
      </c>
      <c r="O70" s="14">
        <v>6.0000000000000001E-3</v>
      </c>
      <c r="P70" s="15"/>
      <c r="Q70" s="15"/>
      <c r="R70" s="15"/>
      <c r="S70" s="15"/>
      <c r="T70" s="15"/>
      <c r="U70" s="15"/>
      <c r="V70" s="15"/>
      <c r="W70" s="15"/>
      <c r="X70" s="15"/>
      <c r="Y70" s="15"/>
      <c r="Z70" s="15"/>
      <c r="AA70" s="15"/>
      <c r="AB70" s="15"/>
      <c r="AC70" s="15"/>
      <c r="AD70" s="15"/>
    </row>
    <row r="71" spans="1:30" customFormat="1" x14ac:dyDescent="0.2">
      <c r="A71" s="9" t="s">
        <v>43</v>
      </c>
      <c r="B71" s="9" t="s">
        <v>68</v>
      </c>
      <c r="C71" s="9" t="s">
        <v>80</v>
      </c>
      <c r="D71" s="9" t="s">
        <v>133</v>
      </c>
      <c r="E71" s="9" t="s">
        <v>75</v>
      </c>
      <c r="F71" s="9" t="s">
        <v>75</v>
      </c>
      <c r="G71" s="10">
        <v>35691</v>
      </c>
      <c r="H71" s="11"/>
      <c r="I71" s="12" t="s">
        <v>30</v>
      </c>
      <c r="J71" s="12" t="s">
        <v>30</v>
      </c>
      <c r="K71" s="12" t="s">
        <v>30</v>
      </c>
      <c r="L71" s="13" t="s">
        <v>30</v>
      </c>
      <c r="M71" s="13" t="s">
        <v>30</v>
      </c>
      <c r="N71" s="12" t="s">
        <v>30</v>
      </c>
      <c r="O71" s="14" t="s">
        <v>30</v>
      </c>
      <c r="P71" s="15"/>
      <c r="Q71" s="15"/>
      <c r="R71" s="15"/>
      <c r="S71" s="15"/>
      <c r="T71" s="15"/>
      <c r="U71" s="15"/>
      <c r="V71" s="15"/>
      <c r="W71" s="15"/>
      <c r="X71" s="15"/>
      <c r="Y71" s="15"/>
      <c r="Z71" s="15"/>
      <c r="AA71" s="15"/>
      <c r="AB71" s="15"/>
      <c r="AC71" s="15"/>
      <c r="AD71" s="15"/>
    </row>
    <row r="72" spans="1:30" customFormat="1" x14ac:dyDescent="0.2">
      <c r="A72" s="9" t="s">
        <v>43</v>
      </c>
      <c r="B72" s="9" t="s">
        <v>68</v>
      </c>
      <c r="C72" s="9" t="s">
        <v>80</v>
      </c>
      <c r="D72" s="9" t="s">
        <v>133</v>
      </c>
      <c r="E72" s="9" t="s">
        <v>75</v>
      </c>
      <c r="F72" s="9" t="s">
        <v>75</v>
      </c>
      <c r="G72" s="10">
        <v>35726</v>
      </c>
      <c r="H72" s="11"/>
      <c r="I72" s="12" t="s">
        <v>30</v>
      </c>
      <c r="J72" s="12" t="s">
        <v>30</v>
      </c>
      <c r="K72" s="12" t="s">
        <v>30</v>
      </c>
      <c r="L72" s="13" t="s">
        <v>30</v>
      </c>
      <c r="M72" s="13" t="s">
        <v>30</v>
      </c>
      <c r="N72" s="12" t="s">
        <v>30</v>
      </c>
      <c r="O72" s="14" t="s">
        <v>30</v>
      </c>
      <c r="P72" s="15"/>
      <c r="Q72" s="15"/>
      <c r="R72" s="15"/>
      <c r="S72" s="15"/>
      <c r="T72" s="15"/>
      <c r="U72" s="15"/>
      <c r="V72" s="15"/>
      <c r="W72" s="15"/>
      <c r="X72" s="15"/>
      <c r="Y72" s="15"/>
      <c r="Z72" s="15"/>
      <c r="AA72" s="15"/>
      <c r="AB72" s="15"/>
      <c r="AC72" s="15"/>
      <c r="AD72" s="15"/>
    </row>
    <row r="73" spans="1:30" customFormat="1" x14ac:dyDescent="0.2">
      <c r="A73" s="9" t="s">
        <v>43</v>
      </c>
      <c r="B73" s="9" t="s">
        <v>68</v>
      </c>
      <c r="C73" s="9" t="s">
        <v>80</v>
      </c>
      <c r="D73" s="9" t="s">
        <v>133</v>
      </c>
      <c r="E73" s="9" t="s">
        <v>75</v>
      </c>
      <c r="F73" s="9" t="s">
        <v>75</v>
      </c>
      <c r="G73" s="10">
        <v>35795</v>
      </c>
      <c r="H73" s="11"/>
      <c r="I73" s="12" t="s">
        <v>30</v>
      </c>
      <c r="J73" s="12" t="s">
        <v>30</v>
      </c>
      <c r="K73" s="12" t="s">
        <v>30</v>
      </c>
      <c r="L73" s="13" t="s">
        <v>30</v>
      </c>
      <c r="M73" s="13" t="s">
        <v>30</v>
      </c>
      <c r="N73" s="12" t="s">
        <v>30</v>
      </c>
      <c r="O73" s="14" t="s">
        <v>30</v>
      </c>
      <c r="P73" s="15"/>
      <c r="Q73" s="15"/>
      <c r="R73" s="15"/>
      <c r="S73" s="15"/>
      <c r="T73" s="15"/>
      <c r="U73" s="15"/>
      <c r="V73" s="15"/>
      <c r="W73" s="15"/>
      <c r="X73" s="15"/>
      <c r="Y73" s="15"/>
      <c r="Z73" s="15"/>
      <c r="AA73" s="15"/>
      <c r="AB73" s="15"/>
      <c r="AC73" s="15"/>
      <c r="AD73" s="15"/>
    </row>
    <row r="74" spans="1:30" customFormat="1" x14ac:dyDescent="0.2">
      <c r="A74" s="9" t="s">
        <v>43</v>
      </c>
      <c r="B74" s="9" t="s">
        <v>68</v>
      </c>
      <c r="C74" s="9" t="s">
        <v>80</v>
      </c>
      <c r="D74" s="9" t="s">
        <v>133</v>
      </c>
      <c r="E74" s="9" t="s">
        <v>75</v>
      </c>
      <c r="F74" s="9" t="s">
        <v>75</v>
      </c>
      <c r="G74" s="10">
        <v>35747</v>
      </c>
      <c r="H74" s="11"/>
      <c r="I74" s="12" t="s">
        <v>30</v>
      </c>
      <c r="J74" s="12" t="s">
        <v>30</v>
      </c>
      <c r="K74" s="12" t="s">
        <v>30</v>
      </c>
      <c r="L74" s="13" t="s">
        <v>30</v>
      </c>
      <c r="M74" s="13" t="s">
        <v>30</v>
      </c>
      <c r="N74" s="12" t="s">
        <v>30</v>
      </c>
      <c r="O74" s="14" t="s">
        <v>30</v>
      </c>
      <c r="P74" s="15"/>
      <c r="Q74" s="15"/>
      <c r="R74" s="15"/>
      <c r="S74" s="15"/>
      <c r="T74" s="15"/>
      <c r="U74" s="15"/>
      <c r="V74" s="15"/>
      <c r="W74" s="15"/>
      <c r="X74" s="15"/>
      <c r="Y74" s="15"/>
      <c r="Z74" s="15"/>
      <c r="AA74" s="15"/>
      <c r="AB74" s="15"/>
      <c r="AC74" s="15"/>
      <c r="AD74" s="15"/>
    </row>
    <row r="75" spans="1:30" customFormat="1" x14ac:dyDescent="0.2">
      <c r="A75" s="9" t="s">
        <v>43</v>
      </c>
      <c r="B75" s="9" t="s">
        <v>68</v>
      </c>
      <c r="C75" s="9" t="s">
        <v>80</v>
      </c>
      <c r="D75" s="9" t="s">
        <v>133</v>
      </c>
      <c r="E75" s="9" t="s">
        <v>75</v>
      </c>
      <c r="F75" s="9" t="s">
        <v>75</v>
      </c>
      <c r="G75" s="10">
        <v>35733</v>
      </c>
      <c r="H75" s="11"/>
      <c r="I75" s="12" t="s">
        <v>30</v>
      </c>
      <c r="J75" s="12" t="s">
        <v>30</v>
      </c>
      <c r="K75" s="12" t="s">
        <v>30</v>
      </c>
      <c r="L75" s="13" t="s">
        <v>30</v>
      </c>
      <c r="M75" s="13" t="s">
        <v>30</v>
      </c>
      <c r="N75" s="12" t="s">
        <v>30</v>
      </c>
      <c r="O75" s="14" t="s">
        <v>30</v>
      </c>
      <c r="P75" s="15"/>
      <c r="Q75" s="15"/>
      <c r="R75" s="15"/>
      <c r="S75" s="15"/>
      <c r="T75" s="15"/>
      <c r="U75" s="15"/>
      <c r="V75" s="15"/>
      <c r="W75" s="15"/>
      <c r="X75" s="15"/>
      <c r="Y75" s="15"/>
      <c r="Z75" s="15"/>
      <c r="AA75" s="15"/>
      <c r="AB75" s="15"/>
      <c r="AC75" s="15"/>
      <c r="AD75" s="15"/>
    </row>
    <row r="76" spans="1:30" customFormat="1" x14ac:dyDescent="0.2">
      <c r="A76" s="9" t="s">
        <v>43</v>
      </c>
      <c r="B76" s="9" t="s">
        <v>68</v>
      </c>
      <c r="C76" s="9" t="s">
        <v>80</v>
      </c>
      <c r="D76" s="9" t="s">
        <v>134</v>
      </c>
      <c r="E76" s="9" t="s">
        <v>135</v>
      </c>
      <c r="F76" s="9" t="s">
        <v>75</v>
      </c>
      <c r="G76" s="10">
        <v>35582</v>
      </c>
      <c r="H76" s="11" t="s">
        <v>136</v>
      </c>
      <c r="I76" s="12">
        <v>396.05889999999999</v>
      </c>
      <c r="J76" s="12">
        <v>378.47200000000004</v>
      </c>
      <c r="K76" s="12">
        <v>0.18114999999999998</v>
      </c>
      <c r="L76" s="13">
        <v>198.05780000000001</v>
      </c>
      <c r="M76" s="13">
        <v>20.209800000000001</v>
      </c>
      <c r="N76" s="12">
        <v>2.9253499999999999</v>
      </c>
      <c r="O76" s="14">
        <v>0.12515000000000001</v>
      </c>
      <c r="P76" s="15"/>
      <c r="Q76" s="15"/>
      <c r="R76" s="15"/>
      <c r="S76" s="15"/>
      <c r="T76" s="15"/>
      <c r="U76" s="15"/>
      <c r="V76" s="15"/>
      <c r="W76" s="15"/>
      <c r="X76" s="15"/>
      <c r="Y76" s="15"/>
      <c r="Z76" s="15"/>
      <c r="AA76" s="15"/>
      <c r="AB76" s="15"/>
      <c r="AC76" s="15"/>
      <c r="AD76" s="15"/>
    </row>
    <row r="77" spans="1:30" customFormat="1" x14ac:dyDescent="0.2">
      <c r="A77" s="9" t="s">
        <v>43</v>
      </c>
      <c r="B77" s="9" t="s">
        <v>68</v>
      </c>
      <c r="C77" s="9" t="s">
        <v>80</v>
      </c>
      <c r="D77" s="9" t="s">
        <v>134</v>
      </c>
      <c r="E77" s="9" t="s">
        <v>135</v>
      </c>
      <c r="F77" s="9" t="s">
        <v>75</v>
      </c>
      <c r="G77" s="10">
        <v>35582</v>
      </c>
      <c r="H77" s="11" t="s">
        <v>137</v>
      </c>
      <c r="I77" s="12">
        <v>190.46020000000001</v>
      </c>
      <c r="J77" s="12">
        <v>453.55595000000005</v>
      </c>
      <c r="K77" s="12">
        <v>7.8899999999999998E-2</v>
      </c>
      <c r="L77" s="13">
        <v>212.61115000000001</v>
      </c>
      <c r="M77" s="13">
        <v>27.301199999999998</v>
      </c>
      <c r="N77" s="12">
        <v>3.2401</v>
      </c>
      <c r="O77" s="14">
        <v>0.23214999999999997</v>
      </c>
      <c r="P77" s="15"/>
      <c r="Q77" s="15"/>
      <c r="R77" s="15"/>
      <c r="S77" s="15"/>
      <c r="T77" s="15"/>
      <c r="U77" s="15"/>
      <c r="V77" s="15"/>
      <c r="W77" s="15"/>
      <c r="X77" s="15"/>
      <c r="Y77" s="15"/>
      <c r="Z77" s="15"/>
      <c r="AA77" s="15"/>
      <c r="AB77" s="15"/>
      <c r="AC77" s="15"/>
      <c r="AD77" s="15"/>
    </row>
    <row r="78" spans="1:30" customFormat="1" x14ac:dyDescent="0.2">
      <c r="A78" s="9" t="s">
        <v>43</v>
      </c>
      <c r="B78" s="9" t="s">
        <v>68</v>
      </c>
      <c r="C78" s="9" t="s">
        <v>80</v>
      </c>
      <c r="D78" s="9" t="s">
        <v>134</v>
      </c>
      <c r="E78" s="9" t="s">
        <v>135</v>
      </c>
      <c r="F78" s="9" t="s">
        <v>75</v>
      </c>
      <c r="G78" s="10">
        <v>35582</v>
      </c>
      <c r="H78" s="11" t="s">
        <v>138</v>
      </c>
      <c r="I78" s="12">
        <v>170.20054999999999</v>
      </c>
      <c r="J78" s="12">
        <v>1384.2498000000001</v>
      </c>
      <c r="K78" s="12">
        <v>6.7900000000000002E-2</v>
      </c>
      <c r="L78" s="13">
        <v>207.59054999999998</v>
      </c>
      <c r="M78" s="13">
        <v>27.37715</v>
      </c>
      <c r="N78" s="12">
        <v>6.75075</v>
      </c>
      <c r="O78" s="14">
        <v>0.16059999999999999</v>
      </c>
      <c r="P78" s="15"/>
      <c r="Q78" s="15"/>
      <c r="R78" s="15"/>
      <c r="S78" s="15"/>
      <c r="T78" s="15"/>
      <c r="U78" s="15"/>
      <c r="V78" s="15"/>
      <c r="W78" s="15"/>
      <c r="X78" s="15"/>
      <c r="Y78" s="15"/>
      <c r="Z78" s="15"/>
      <c r="AA78" s="15"/>
      <c r="AB78" s="15"/>
      <c r="AC78" s="15"/>
      <c r="AD78" s="15"/>
    </row>
    <row r="79" spans="1:30" customFormat="1" x14ac:dyDescent="0.2">
      <c r="A79" s="9" t="s">
        <v>43</v>
      </c>
      <c r="B79" s="9" t="s">
        <v>68</v>
      </c>
      <c r="C79" s="9" t="s">
        <v>80</v>
      </c>
      <c r="D79" s="9" t="s">
        <v>81</v>
      </c>
      <c r="E79" s="9" t="s">
        <v>139</v>
      </c>
      <c r="F79" s="9" t="s">
        <v>29</v>
      </c>
      <c r="G79" s="10">
        <v>34613</v>
      </c>
      <c r="H79" s="11">
        <v>18</v>
      </c>
      <c r="I79" s="12">
        <v>174</v>
      </c>
      <c r="J79" s="12">
        <v>2.1</v>
      </c>
      <c r="K79" s="12" t="s">
        <v>30</v>
      </c>
      <c r="L79" s="13">
        <v>275.87</v>
      </c>
      <c r="M79" s="13" t="s">
        <v>30</v>
      </c>
      <c r="N79" s="12">
        <v>0.56999999999999995</v>
      </c>
      <c r="O79" s="14">
        <v>0.19600000000000001</v>
      </c>
      <c r="P79" s="15"/>
      <c r="Q79" s="15"/>
      <c r="R79" s="15"/>
      <c r="S79" s="15"/>
      <c r="T79" s="15"/>
      <c r="U79" s="15"/>
      <c r="V79" s="15"/>
      <c r="W79" s="15"/>
      <c r="X79" s="15"/>
      <c r="Y79" s="15"/>
      <c r="Z79" s="15"/>
      <c r="AA79" s="15"/>
      <c r="AB79" s="15"/>
      <c r="AC79" s="15"/>
      <c r="AD79" s="15"/>
    </row>
    <row r="80" spans="1:30" customFormat="1" x14ac:dyDescent="0.2">
      <c r="A80" s="9" t="s">
        <v>43</v>
      </c>
      <c r="B80" s="9" t="s">
        <v>68</v>
      </c>
      <c r="C80" s="9" t="s">
        <v>80</v>
      </c>
      <c r="D80" s="9" t="s">
        <v>81</v>
      </c>
      <c r="E80" s="9" t="s">
        <v>140</v>
      </c>
      <c r="F80" s="9" t="s">
        <v>29</v>
      </c>
      <c r="G80" s="10">
        <v>34620</v>
      </c>
      <c r="H80" s="11">
        <v>25</v>
      </c>
      <c r="I80" s="12">
        <v>166.4</v>
      </c>
      <c r="J80" s="12">
        <v>11</v>
      </c>
      <c r="K80" s="12" t="s">
        <v>30</v>
      </c>
      <c r="L80" s="13">
        <v>275.92</v>
      </c>
      <c r="M80" s="13" t="s">
        <v>30</v>
      </c>
      <c r="N80" s="12">
        <v>1.73</v>
      </c>
      <c r="O80" s="14">
        <v>0.20499999999999999</v>
      </c>
      <c r="P80" s="15"/>
      <c r="Q80" s="15"/>
      <c r="R80" s="15"/>
      <c r="S80" s="15"/>
      <c r="T80" s="15"/>
      <c r="U80" s="15"/>
      <c r="V80" s="15"/>
      <c r="W80" s="15"/>
      <c r="X80" s="15"/>
      <c r="Y80" s="15"/>
      <c r="Z80" s="15"/>
      <c r="AA80" s="15"/>
      <c r="AB80" s="15"/>
      <c r="AC80" s="15"/>
      <c r="AD80" s="15"/>
    </row>
    <row r="81" spans="1:30" customFormat="1" x14ac:dyDescent="0.2">
      <c r="A81" s="9" t="s">
        <v>43</v>
      </c>
      <c r="B81" s="9" t="s">
        <v>68</v>
      </c>
      <c r="C81" s="9" t="s">
        <v>80</v>
      </c>
      <c r="D81" s="9" t="s">
        <v>81</v>
      </c>
      <c r="E81" s="9" t="s">
        <v>141</v>
      </c>
      <c r="F81" s="9" t="s">
        <v>29</v>
      </c>
      <c r="G81" s="10">
        <v>34638</v>
      </c>
      <c r="H81" s="11">
        <v>26</v>
      </c>
      <c r="I81" s="12">
        <v>125.3</v>
      </c>
      <c r="J81" s="12">
        <v>5.5</v>
      </c>
      <c r="K81" s="12" t="s">
        <v>30</v>
      </c>
      <c r="L81" s="13">
        <v>300.10000000000002</v>
      </c>
      <c r="M81" s="13" t="s">
        <v>30</v>
      </c>
      <c r="N81" s="12">
        <v>5.9</v>
      </c>
      <c r="O81" s="14">
        <v>0.219</v>
      </c>
      <c r="P81" s="15"/>
      <c r="Q81" s="15"/>
      <c r="R81" s="15"/>
      <c r="S81" s="15"/>
      <c r="T81" s="15"/>
      <c r="U81" s="15"/>
      <c r="V81" s="15"/>
      <c r="W81" s="15"/>
      <c r="X81" s="15"/>
      <c r="Y81" s="15"/>
      <c r="Z81" s="15"/>
      <c r="AA81" s="15"/>
      <c r="AB81" s="15"/>
      <c r="AC81" s="15"/>
      <c r="AD81" s="15"/>
    </row>
    <row r="82" spans="1:30" customFormat="1" x14ac:dyDescent="0.2">
      <c r="A82" s="9" t="s">
        <v>43</v>
      </c>
      <c r="B82" s="9" t="s">
        <v>68</v>
      </c>
      <c r="C82" s="9" t="s">
        <v>80</v>
      </c>
      <c r="D82" s="9" t="s">
        <v>81</v>
      </c>
      <c r="E82" s="9" t="s">
        <v>142</v>
      </c>
      <c r="F82" s="9" t="s">
        <v>29</v>
      </c>
      <c r="G82" s="10">
        <v>34279</v>
      </c>
      <c r="H82" s="11"/>
      <c r="I82" s="12">
        <v>18.399999999999999</v>
      </c>
      <c r="J82" s="12">
        <v>9</v>
      </c>
      <c r="K82" s="12" t="s">
        <v>30</v>
      </c>
      <c r="L82" s="13">
        <v>309.76</v>
      </c>
      <c r="M82" s="13" t="s">
        <v>30</v>
      </c>
      <c r="N82" s="12">
        <v>0.66</v>
      </c>
      <c r="O82" s="14">
        <v>0.19</v>
      </c>
      <c r="P82" s="15"/>
      <c r="Q82" s="15"/>
      <c r="R82" s="15"/>
      <c r="S82" s="15"/>
      <c r="T82" s="15"/>
      <c r="U82" s="15"/>
      <c r="V82" s="15"/>
      <c r="W82" s="15"/>
      <c r="X82" s="15"/>
      <c r="Y82" s="15"/>
      <c r="Z82" s="15"/>
      <c r="AA82" s="15"/>
      <c r="AB82" s="15"/>
      <c r="AC82" s="15"/>
      <c r="AD82" s="15"/>
    </row>
    <row r="83" spans="1:30" customFormat="1" x14ac:dyDescent="0.2">
      <c r="A83" s="9" t="s">
        <v>43</v>
      </c>
      <c r="B83" s="9" t="s">
        <v>68</v>
      </c>
      <c r="C83" s="9" t="s">
        <v>80</v>
      </c>
      <c r="D83" s="9" t="s">
        <v>81</v>
      </c>
      <c r="E83" s="9" t="s">
        <v>143</v>
      </c>
      <c r="F83" s="9" t="s">
        <v>29</v>
      </c>
      <c r="G83" s="10">
        <v>34610</v>
      </c>
      <c r="H83" s="11">
        <v>10</v>
      </c>
      <c r="I83" s="12">
        <v>270.3</v>
      </c>
      <c r="J83" s="12">
        <v>12.6</v>
      </c>
      <c r="K83" s="12" t="s">
        <v>30</v>
      </c>
      <c r="L83" s="13">
        <v>293.25</v>
      </c>
      <c r="M83" s="13" t="s">
        <v>30</v>
      </c>
      <c r="N83" s="12">
        <v>19.059999999999999</v>
      </c>
      <c r="O83" s="14">
        <v>0.22500000000000001</v>
      </c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5"/>
    </row>
    <row r="84" spans="1:30" customFormat="1" x14ac:dyDescent="0.2">
      <c r="A84" s="9" t="s">
        <v>43</v>
      </c>
      <c r="B84" s="9" t="s">
        <v>68</v>
      </c>
      <c r="C84" s="9" t="s">
        <v>80</v>
      </c>
      <c r="D84" s="9" t="s">
        <v>81</v>
      </c>
      <c r="E84" s="9" t="s">
        <v>144</v>
      </c>
      <c r="F84" s="9" t="s">
        <v>29</v>
      </c>
      <c r="G84" s="10">
        <v>35374</v>
      </c>
      <c r="H84" s="11">
        <v>11</v>
      </c>
      <c r="I84" s="12">
        <v>51.8</v>
      </c>
      <c r="J84" s="12">
        <v>15.7</v>
      </c>
      <c r="K84" s="12">
        <v>0.16</v>
      </c>
      <c r="L84" s="13">
        <v>311.95999999999998</v>
      </c>
      <c r="M84" s="13">
        <v>41.41</v>
      </c>
      <c r="N84" s="12">
        <v>0.78</v>
      </c>
      <c r="O84" s="14">
        <v>0.24099999999999999</v>
      </c>
      <c r="P84" s="15"/>
      <c r="Q84" s="15"/>
      <c r="R84" s="15"/>
      <c r="S84" s="15"/>
      <c r="T84" s="15"/>
      <c r="U84" s="15"/>
      <c r="V84" s="15"/>
      <c r="W84" s="15"/>
      <c r="X84" s="15"/>
      <c r="Y84" s="15"/>
      <c r="Z84" s="15"/>
      <c r="AA84" s="15"/>
      <c r="AB84" s="15"/>
      <c r="AC84" s="15"/>
      <c r="AD84" s="15"/>
    </row>
    <row r="85" spans="1:30" customFormat="1" x14ac:dyDescent="0.2">
      <c r="A85" s="9" t="s">
        <v>43</v>
      </c>
      <c r="B85" s="9" t="s">
        <v>68</v>
      </c>
      <c r="C85" s="9" t="s">
        <v>80</v>
      </c>
      <c r="D85" s="9" t="s">
        <v>81</v>
      </c>
      <c r="E85" s="9" t="s">
        <v>145</v>
      </c>
      <c r="F85" s="9" t="s">
        <v>29</v>
      </c>
      <c r="G85" s="10">
        <v>34266</v>
      </c>
      <c r="H85" s="11"/>
      <c r="I85" s="12">
        <v>103</v>
      </c>
      <c r="J85" s="12">
        <v>3.8</v>
      </c>
      <c r="K85" s="12" t="s">
        <v>30</v>
      </c>
      <c r="L85" s="13">
        <v>303.12</v>
      </c>
      <c r="M85" s="13" t="s">
        <v>30</v>
      </c>
      <c r="N85" s="12">
        <v>1.08</v>
      </c>
      <c r="O85" s="14">
        <v>0.19500000000000001</v>
      </c>
      <c r="P85" s="15"/>
      <c r="Q85" s="15"/>
      <c r="R85" s="15"/>
      <c r="S85" s="15"/>
      <c r="T85" s="15"/>
      <c r="U85" s="15"/>
      <c r="V85" s="15"/>
      <c r="W85" s="15"/>
      <c r="X85" s="15"/>
      <c r="Y85" s="15"/>
      <c r="Z85" s="15"/>
      <c r="AA85" s="15"/>
      <c r="AB85" s="15"/>
      <c r="AC85" s="15"/>
      <c r="AD85" s="15"/>
    </row>
    <row r="86" spans="1:30" customFormat="1" x14ac:dyDescent="0.2">
      <c r="A86" s="9" t="s">
        <v>43</v>
      </c>
      <c r="B86" s="9" t="s">
        <v>68</v>
      </c>
      <c r="C86" s="9" t="s">
        <v>80</v>
      </c>
      <c r="D86" s="9" t="s">
        <v>81</v>
      </c>
      <c r="E86" s="9" t="s">
        <v>146</v>
      </c>
      <c r="F86" s="9" t="s">
        <v>29</v>
      </c>
      <c r="G86" s="10">
        <v>33183</v>
      </c>
      <c r="H86" s="11"/>
      <c r="I86" s="12">
        <v>85.6</v>
      </c>
      <c r="J86" s="12">
        <v>6.7</v>
      </c>
      <c r="K86" s="12" t="s">
        <v>30</v>
      </c>
      <c r="L86" s="13">
        <v>332.93</v>
      </c>
      <c r="M86" s="13" t="s">
        <v>30</v>
      </c>
      <c r="N86" s="12">
        <v>0.36</v>
      </c>
      <c r="O86" s="14">
        <v>0.223</v>
      </c>
      <c r="P86" s="15"/>
      <c r="Q86" s="15"/>
      <c r="R86" s="15"/>
      <c r="S86" s="15"/>
      <c r="T86" s="15"/>
      <c r="U86" s="15"/>
      <c r="V86" s="15"/>
      <c r="W86" s="15"/>
      <c r="X86" s="15"/>
      <c r="Y86" s="15"/>
      <c r="Z86" s="15"/>
      <c r="AA86" s="15"/>
      <c r="AB86" s="15"/>
      <c r="AC86" s="15"/>
      <c r="AD86" s="15"/>
    </row>
    <row r="87" spans="1:30" customFormat="1" x14ac:dyDescent="0.2">
      <c r="A87" s="9" t="s">
        <v>43</v>
      </c>
      <c r="B87" s="9" t="s">
        <v>68</v>
      </c>
      <c r="C87" s="9" t="s">
        <v>80</v>
      </c>
      <c r="D87" s="9" t="s">
        <v>81</v>
      </c>
      <c r="E87" s="9" t="s">
        <v>147</v>
      </c>
      <c r="F87" s="9" t="s">
        <v>29</v>
      </c>
      <c r="G87" s="10">
        <v>33551</v>
      </c>
      <c r="H87" s="11"/>
      <c r="I87" s="12">
        <v>25.5</v>
      </c>
      <c r="J87" s="12">
        <v>64.599999999999994</v>
      </c>
      <c r="K87" s="12" t="s">
        <v>30</v>
      </c>
      <c r="L87" s="13">
        <v>313.74</v>
      </c>
      <c r="M87" s="13">
        <v>24.35</v>
      </c>
      <c r="N87" s="12">
        <v>1.77</v>
      </c>
      <c r="O87" s="14">
        <v>0.23599999999999999</v>
      </c>
      <c r="P87" s="15"/>
      <c r="Q87" s="15"/>
      <c r="R87" s="15"/>
      <c r="S87" s="15"/>
      <c r="T87" s="15"/>
      <c r="U87" s="15"/>
      <c r="V87" s="15"/>
      <c r="W87" s="15"/>
      <c r="X87" s="15"/>
      <c r="Y87" s="15"/>
      <c r="Z87" s="15"/>
      <c r="AA87" s="15"/>
      <c r="AB87" s="15"/>
      <c r="AC87" s="15"/>
      <c r="AD87" s="15"/>
    </row>
    <row r="88" spans="1:30" customFormat="1" x14ac:dyDescent="0.2">
      <c r="A88" s="9" t="s">
        <v>43</v>
      </c>
      <c r="B88" s="9" t="s">
        <v>68</v>
      </c>
      <c r="C88" s="9" t="s">
        <v>80</v>
      </c>
      <c r="D88" s="9" t="s">
        <v>81</v>
      </c>
      <c r="E88" s="9" t="s">
        <v>148</v>
      </c>
      <c r="F88" s="9" t="s">
        <v>29</v>
      </c>
      <c r="G88" s="10">
        <v>35369</v>
      </c>
      <c r="H88" s="11">
        <v>19</v>
      </c>
      <c r="I88" s="12">
        <v>644.6</v>
      </c>
      <c r="J88" s="12">
        <v>31.9</v>
      </c>
      <c r="K88" s="12">
        <v>0.18</v>
      </c>
      <c r="L88" s="13">
        <v>303.52</v>
      </c>
      <c r="M88" s="13">
        <v>44.16</v>
      </c>
      <c r="N88" s="12">
        <v>53.41</v>
      </c>
      <c r="O88" s="14">
        <v>0.22800000000000001</v>
      </c>
      <c r="P88" s="15"/>
      <c r="Q88" s="15"/>
      <c r="R88" s="15"/>
      <c r="S88" s="15"/>
      <c r="T88" s="15"/>
      <c r="U88" s="15"/>
      <c r="V88" s="15"/>
      <c r="W88" s="15"/>
      <c r="X88" s="15"/>
      <c r="Y88" s="15"/>
      <c r="Z88" s="15"/>
      <c r="AA88" s="15"/>
      <c r="AB88" s="15"/>
      <c r="AC88" s="15"/>
      <c r="AD88" s="15"/>
    </row>
    <row r="89" spans="1:30" customFormat="1" x14ac:dyDescent="0.2">
      <c r="A89" s="9" t="s">
        <v>43</v>
      </c>
      <c r="B89" s="9" t="s">
        <v>68</v>
      </c>
      <c r="C89" s="9" t="s">
        <v>80</v>
      </c>
      <c r="D89" s="9" t="s">
        <v>81</v>
      </c>
      <c r="E89" s="9" t="s">
        <v>149</v>
      </c>
      <c r="F89" s="9" t="s">
        <v>29</v>
      </c>
      <c r="G89" s="10">
        <v>35345</v>
      </c>
      <c r="H89" s="11">
        <v>20</v>
      </c>
      <c r="I89" s="12">
        <v>143.30000000000001</v>
      </c>
      <c r="J89" s="12">
        <v>24.6</v>
      </c>
      <c r="K89" s="12">
        <v>0.16</v>
      </c>
      <c r="L89" s="13">
        <v>315.83</v>
      </c>
      <c r="M89" s="13">
        <v>25.31</v>
      </c>
      <c r="N89" s="12">
        <v>0.83</v>
      </c>
      <c r="O89" s="14">
        <v>0.23</v>
      </c>
      <c r="P89" s="15"/>
      <c r="Q89" s="15"/>
      <c r="R89" s="15"/>
      <c r="S89" s="15"/>
      <c r="T89" s="15"/>
      <c r="U89" s="15"/>
      <c r="V89" s="15"/>
      <c r="W89" s="15"/>
      <c r="X89" s="15"/>
      <c r="Y89" s="15"/>
      <c r="Z89" s="15"/>
      <c r="AA89" s="15"/>
      <c r="AB89" s="15"/>
      <c r="AC89" s="15"/>
      <c r="AD89" s="15"/>
    </row>
    <row r="90" spans="1:30" customFormat="1" x14ac:dyDescent="0.2">
      <c r="A90" s="9" t="s">
        <v>43</v>
      </c>
      <c r="B90" s="9" t="s">
        <v>68</v>
      </c>
      <c r="C90" s="9" t="s">
        <v>80</v>
      </c>
      <c r="D90" s="9" t="s">
        <v>81</v>
      </c>
      <c r="E90" s="9" t="s">
        <v>150</v>
      </c>
      <c r="F90" s="9" t="s">
        <v>29</v>
      </c>
      <c r="G90" s="10">
        <v>34648</v>
      </c>
      <c r="H90" s="11">
        <v>14</v>
      </c>
      <c r="I90" s="12">
        <v>96.4</v>
      </c>
      <c r="J90" s="12">
        <v>77.5</v>
      </c>
      <c r="K90" s="12" t="s">
        <v>30</v>
      </c>
      <c r="L90" s="13">
        <v>272.74</v>
      </c>
      <c r="M90" s="13" t="s">
        <v>30</v>
      </c>
      <c r="N90" s="12">
        <v>5.82</v>
      </c>
      <c r="O90" s="14">
        <v>0.2</v>
      </c>
      <c r="P90" s="15"/>
      <c r="Q90" s="15"/>
      <c r="R90" s="15"/>
      <c r="S90" s="15"/>
      <c r="T90" s="15"/>
      <c r="U90" s="15"/>
      <c r="V90" s="15"/>
      <c r="W90" s="15"/>
      <c r="X90" s="15"/>
      <c r="Y90" s="15"/>
      <c r="Z90" s="15"/>
      <c r="AA90" s="15"/>
      <c r="AB90" s="15"/>
      <c r="AC90" s="15"/>
      <c r="AD90" s="15"/>
    </row>
    <row r="91" spans="1:30" customFormat="1" x14ac:dyDescent="0.2">
      <c r="A91" s="9" t="s">
        <v>43</v>
      </c>
      <c r="B91" s="9" t="s">
        <v>68</v>
      </c>
      <c r="C91" s="9" t="s">
        <v>80</v>
      </c>
      <c r="D91" s="9" t="s">
        <v>81</v>
      </c>
      <c r="E91" s="9" t="s">
        <v>151</v>
      </c>
      <c r="F91" s="9" t="s">
        <v>29</v>
      </c>
      <c r="G91" s="10">
        <v>35368</v>
      </c>
      <c r="H91" s="11">
        <v>15</v>
      </c>
      <c r="I91" s="12">
        <v>38.200000000000003</v>
      </c>
      <c r="J91" s="12">
        <v>2</v>
      </c>
      <c r="K91" s="12">
        <v>0.45</v>
      </c>
      <c r="L91" s="13">
        <v>318.79000000000002</v>
      </c>
      <c r="M91" s="13">
        <v>49.08</v>
      </c>
      <c r="N91" s="12">
        <v>0.91</v>
      </c>
      <c r="O91" s="14">
        <v>0.23799999999999999</v>
      </c>
      <c r="P91" s="15"/>
      <c r="Q91" s="15"/>
      <c r="R91" s="15"/>
      <c r="S91" s="15"/>
      <c r="T91" s="15"/>
      <c r="U91" s="15"/>
      <c r="V91" s="15"/>
      <c r="W91" s="15"/>
      <c r="X91" s="15"/>
      <c r="Y91" s="15"/>
      <c r="Z91" s="15"/>
      <c r="AA91" s="15"/>
      <c r="AB91" s="15"/>
      <c r="AC91" s="15"/>
      <c r="AD91" s="15"/>
    </row>
    <row r="92" spans="1:30" customFormat="1" x14ac:dyDescent="0.2">
      <c r="A92" s="9" t="s">
        <v>43</v>
      </c>
      <c r="B92" s="9" t="s">
        <v>68</v>
      </c>
      <c r="C92" s="9" t="s">
        <v>80</v>
      </c>
      <c r="D92" s="9" t="s">
        <v>81</v>
      </c>
      <c r="E92" s="9" t="s">
        <v>152</v>
      </c>
      <c r="F92" s="9" t="s">
        <v>29</v>
      </c>
      <c r="G92" s="10">
        <v>35330</v>
      </c>
      <c r="H92" s="11">
        <v>14</v>
      </c>
      <c r="I92" s="12">
        <v>38.799999999999997</v>
      </c>
      <c r="J92" s="12">
        <v>1.9</v>
      </c>
      <c r="K92" s="12">
        <v>0.12</v>
      </c>
      <c r="L92" s="13">
        <v>317.52</v>
      </c>
      <c r="M92" s="13">
        <v>39.14</v>
      </c>
      <c r="N92" s="12">
        <v>0.17</v>
      </c>
      <c r="O92" s="14">
        <v>0.23</v>
      </c>
      <c r="P92" s="15"/>
      <c r="Q92" s="15"/>
      <c r="R92" s="15"/>
      <c r="S92" s="15"/>
      <c r="T92" s="15"/>
      <c r="U92" s="15"/>
      <c r="V92" s="15"/>
      <c r="W92" s="15"/>
      <c r="X92" s="15"/>
      <c r="Y92" s="15"/>
      <c r="Z92" s="15"/>
      <c r="AA92" s="15"/>
      <c r="AB92" s="15"/>
      <c r="AC92" s="15"/>
      <c r="AD92" s="15"/>
    </row>
    <row r="93" spans="1:30" customFormat="1" x14ac:dyDescent="0.2">
      <c r="A93" s="9" t="s">
        <v>43</v>
      </c>
      <c r="B93" s="9" t="s">
        <v>68</v>
      </c>
      <c r="C93" s="9" t="s">
        <v>80</v>
      </c>
      <c r="D93" s="9" t="s">
        <v>81</v>
      </c>
      <c r="E93" s="9" t="s">
        <v>153</v>
      </c>
      <c r="F93" s="9" t="s">
        <v>29</v>
      </c>
      <c r="G93" s="10">
        <v>34654</v>
      </c>
      <c r="H93" s="11">
        <v>5</v>
      </c>
      <c r="I93" s="12">
        <v>42.8</v>
      </c>
      <c r="J93" s="12">
        <v>4.9000000000000004</v>
      </c>
      <c r="K93" s="12" t="s">
        <v>30</v>
      </c>
      <c r="L93" s="13">
        <v>267.45999999999998</v>
      </c>
      <c r="M93" s="13" t="s">
        <v>30</v>
      </c>
      <c r="N93" s="12">
        <v>1.41</v>
      </c>
      <c r="O93" s="14">
        <v>0.19500000000000001</v>
      </c>
      <c r="P93" s="15"/>
      <c r="Q93" s="15"/>
      <c r="R93" s="15"/>
      <c r="S93" s="15"/>
      <c r="T93" s="15"/>
      <c r="U93" s="15"/>
      <c r="V93" s="15"/>
      <c r="W93" s="15"/>
      <c r="X93" s="15"/>
      <c r="Y93" s="15"/>
      <c r="Z93" s="15"/>
      <c r="AA93" s="15"/>
      <c r="AB93" s="15"/>
      <c r="AC93" s="15"/>
      <c r="AD93" s="15"/>
    </row>
    <row r="94" spans="1:30" customFormat="1" x14ac:dyDescent="0.2">
      <c r="A94" s="9" t="s">
        <v>43</v>
      </c>
      <c r="B94" s="9" t="s">
        <v>68</v>
      </c>
      <c r="C94" s="9" t="s">
        <v>80</v>
      </c>
      <c r="D94" s="9" t="s">
        <v>81</v>
      </c>
      <c r="E94" s="9" t="s">
        <v>154</v>
      </c>
      <c r="F94" s="9" t="s">
        <v>29</v>
      </c>
      <c r="G94" s="10">
        <v>33170</v>
      </c>
      <c r="H94" s="11"/>
      <c r="I94" s="12">
        <v>79.5</v>
      </c>
      <c r="J94" s="12">
        <v>3.3</v>
      </c>
      <c r="K94" s="12" t="s">
        <v>30</v>
      </c>
      <c r="L94" s="13">
        <v>339.26</v>
      </c>
      <c r="M94" s="13" t="s">
        <v>30</v>
      </c>
      <c r="N94" s="12">
        <v>10.52</v>
      </c>
      <c r="O94" s="14">
        <v>0.22</v>
      </c>
      <c r="P94" s="15"/>
      <c r="Q94" s="15"/>
      <c r="R94" s="15"/>
      <c r="S94" s="15"/>
      <c r="T94" s="15"/>
      <c r="U94" s="15"/>
      <c r="V94" s="15"/>
      <c r="W94" s="15"/>
      <c r="X94" s="15"/>
      <c r="Y94" s="15"/>
      <c r="Z94" s="15"/>
      <c r="AA94" s="15"/>
      <c r="AB94" s="15"/>
      <c r="AC94" s="15"/>
      <c r="AD94" s="15"/>
    </row>
    <row r="95" spans="1:30" customFormat="1" x14ac:dyDescent="0.2">
      <c r="A95" s="9" t="s">
        <v>43</v>
      </c>
      <c r="B95" s="9" t="s">
        <v>68</v>
      </c>
      <c r="C95" s="9" t="s">
        <v>80</v>
      </c>
      <c r="D95" s="9" t="s">
        <v>81</v>
      </c>
      <c r="E95" s="9" t="s">
        <v>155</v>
      </c>
      <c r="F95" s="9" t="s">
        <v>29</v>
      </c>
      <c r="G95" s="10">
        <v>35375</v>
      </c>
      <c r="H95" s="11">
        <v>24</v>
      </c>
      <c r="I95" s="12">
        <v>306.2</v>
      </c>
      <c r="J95" s="12">
        <v>126.5</v>
      </c>
      <c r="K95" s="12">
        <v>0.19</v>
      </c>
      <c r="L95" s="13">
        <v>326.93</v>
      </c>
      <c r="M95" s="13">
        <v>23.11</v>
      </c>
      <c r="N95" s="12">
        <v>21.66</v>
      </c>
      <c r="O95" s="14">
        <v>0.221</v>
      </c>
      <c r="P95" s="15"/>
      <c r="Q95" s="15"/>
      <c r="R95" s="15"/>
      <c r="S95" s="15"/>
      <c r="T95" s="15"/>
      <c r="U95" s="15"/>
      <c r="V95" s="15"/>
      <c r="W95" s="15"/>
      <c r="X95" s="15"/>
      <c r="Y95" s="15"/>
      <c r="Z95" s="15"/>
      <c r="AA95" s="15"/>
      <c r="AB95" s="15"/>
      <c r="AC95" s="15"/>
      <c r="AD95" s="15"/>
    </row>
    <row r="96" spans="1:30" customFormat="1" x14ac:dyDescent="0.2">
      <c r="A96" s="9" t="s">
        <v>43</v>
      </c>
      <c r="B96" s="9" t="s">
        <v>68</v>
      </c>
      <c r="C96" s="9" t="s">
        <v>80</v>
      </c>
      <c r="D96" s="9" t="s">
        <v>81</v>
      </c>
      <c r="E96" s="9" t="s">
        <v>156</v>
      </c>
      <c r="F96" s="9" t="s">
        <v>29</v>
      </c>
      <c r="G96" s="10">
        <v>34613</v>
      </c>
      <c r="H96" s="11">
        <v>23</v>
      </c>
      <c r="I96" s="12">
        <v>148.19999999999999</v>
      </c>
      <c r="J96" s="12">
        <v>2.4</v>
      </c>
      <c r="K96" s="12" t="s">
        <v>30</v>
      </c>
      <c r="L96" s="13">
        <v>274.16000000000003</v>
      </c>
      <c r="M96" s="13" t="s">
        <v>30</v>
      </c>
      <c r="N96" s="12">
        <v>0.31</v>
      </c>
      <c r="O96" s="14">
        <v>0.20200000000000001</v>
      </c>
      <c r="P96" s="15"/>
      <c r="Q96" s="15"/>
      <c r="R96" s="15"/>
      <c r="S96" s="15"/>
      <c r="T96" s="15"/>
      <c r="U96" s="15"/>
      <c r="V96" s="15"/>
      <c r="W96" s="15"/>
      <c r="X96" s="15"/>
      <c r="Y96" s="15"/>
      <c r="Z96" s="15"/>
      <c r="AA96" s="15"/>
      <c r="AB96" s="15"/>
      <c r="AC96" s="15"/>
      <c r="AD96" s="15"/>
    </row>
    <row r="97" spans="1:30" customFormat="1" x14ac:dyDescent="0.2">
      <c r="A97" s="9" t="s">
        <v>43</v>
      </c>
      <c r="B97" s="9" t="s">
        <v>68</v>
      </c>
      <c r="C97" s="9" t="s">
        <v>80</v>
      </c>
      <c r="D97" s="9" t="s">
        <v>81</v>
      </c>
      <c r="E97" s="9" t="s">
        <v>157</v>
      </c>
      <c r="F97" s="9" t="s">
        <v>29</v>
      </c>
      <c r="G97" s="10">
        <v>33553</v>
      </c>
      <c r="H97" s="11"/>
      <c r="I97" s="12">
        <v>98.6</v>
      </c>
      <c r="J97" s="12">
        <v>3.4</v>
      </c>
      <c r="K97" s="12" t="s">
        <v>30</v>
      </c>
      <c r="L97" s="13">
        <v>345.51</v>
      </c>
      <c r="M97" s="13">
        <v>25.08</v>
      </c>
      <c r="N97" s="12">
        <v>1.37</v>
      </c>
      <c r="O97" s="14">
        <v>0.20599999999999999</v>
      </c>
      <c r="P97" s="15"/>
      <c r="Q97" s="15"/>
      <c r="R97" s="15"/>
      <c r="S97" s="15"/>
      <c r="T97" s="15"/>
      <c r="U97" s="15"/>
      <c r="V97" s="15"/>
      <c r="W97" s="15"/>
      <c r="X97" s="15"/>
      <c r="Y97" s="15"/>
      <c r="Z97" s="15"/>
      <c r="AA97" s="15"/>
      <c r="AB97" s="15"/>
      <c r="AC97" s="15"/>
      <c r="AD97" s="15"/>
    </row>
    <row r="98" spans="1:30" customFormat="1" x14ac:dyDescent="0.2">
      <c r="A98" s="9" t="s">
        <v>43</v>
      </c>
      <c r="B98" s="9" t="s">
        <v>68</v>
      </c>
      <c r="C98" s="9" t="s">
        <v>80</v>
      </c>
      <c r="D98" s="9" t="s">
        <v>81</v>
      </c>
      <c r="E98" s="9" t="s">
        <v>158</v>
      </c>
      <c r="F98" s="9" t="s">
        <v>29</v>
      </c>
      <c r="G98" s="10">
        <v>33176</v>
      </c>
      <c r="H98" s="11"/>
      <c r="I98" s="12">
        <v>130.5</v>
      </c>
      <c r="J98" s="12">
        <v>59</v>
      </c>
      <c r="K98" s="12" t="s">
        <v>30</v>
      </c>
      <c r="L98" s="13">
        <v>343.94</v>
      </c>
      <c r="M98" s="13" t="s">
        <v>30</v>
      </c>
      <c r="N98" s="12">
        <v>3.14</v>
      </c>
      <c r="O98" s="14">
        <v>0.22700000000000001</v>
      </c>
      <c r="P98" s="15"/>
      <c r="Q98" s="15"/>
      <c r="R98" s="15"/>
      <c r="S98" s="15"/>
      <c r="T98" s="15"/>
      <c r="U98" s="15"/>
      <c r="V98" s="15"/>
      <c r="W98" s="15"/>
      <c r="X98" s="15"/>
      <c r="Y98" s="15"/>
      <c r="Z98" s="15"/>
      <c r="AA98" s="15"/>
      <c r="AB98" s="15"/>
      <c r="AC98" s="15"/>
      <c r="AD98" s="15"/>
    </row>
    <row r="99" spans="1:30" customFormat="1" x14ac:dyDescent="0.2">
      <c r="A99" s="9" t="s">
        <v>43</v>
      </c>
      <c r="B99" s="9" t="s">
        <v>68</v>
      </c>
      <c r="C99" s="9" t="s">
        <v>80</v>
      </c>
      <c r="D99" s="9" t="s">
        <v>81</v>
      </c>
      <c r="E99" s="9" t="s">
        <v>159</v>
      </c>
      <c r="F99" s="9" t="s">
        <v>29</v>
      </c>
      <c r="G99" s="10">
        <v>34646</v>
      </c>
      <c r="H99" s="11">
        <v>7</v>
      </c>
      <c r="I99" s="12">
        <v>103.8</v>
      </c>
      <c r="J99" s="12">
        <v>4</v>
      </c>
      <c r="K99" s="12" t="s">
        <v>30</v>
      </c>
      <c r="L99" s="13">
        <v>274.70999999999998</v>
      </c>
      <c r="M99" s="13" t="s">
        <v>30</v>
      </c>
      <c r="N99" s="12">
        <v>0.69</v>
      </c>
      <c r="O99" s="14">
        <v>0.19400000000000001</v>
      </c>
      <c r="P99" s="15"/>
      <c r="Q99" s="15"/>
      <c r="R99" s="15"/>
      <c r="S99" s="15"/>
      <c r="T99" s="15"/>
      <c r="U99" s="15"/>
      <c r="V99" s="15"/>
      <c r="W99" s="15"/>
      <c r="X99" s="15"/>
      <c r="Y99" s="15"/>
      <c r="Z99" s="15"/>
      <c r="AA99" s="15"/>
      <c r="AB99" s="15"/>
      <c r="AC99" s="15"/>
      <c r="AD99" s="15"/>
    </row>
    <row r="100" spans="1:30" customFormat="1" x14ac:dyDescent="0.2">
      <c r="A100" s="9" t="s">
        <v>43</v>
      </c>
      <c r="B100" s="9" t="s">
        <v>68</v>
      </c>
      <c r="C100" s="9" t="s">
        <v>80</v>
      </c>
      <c r="D100" s="9" t="s">
        <v>81</v>
      </c>
      <c r="E100" s="9" t="s">
        <v>160</v>
      </c>
      <c r="F100" s="9" t="s">
        <v>29</v>
      </c>
      <c r="G100" s="10">
        <v>35338</v>
      </c>
      <c r="H100" s="11">
        <v>16</v>
      </c>
      <c r="I100" s="12">
        <v>1256.0999999999999</v>
      </c>
      <c r="J100" s="12">
        <v>15</v>
      </c>
      <c r="K100" s="12">
        <v>0.16</v>
      </c>
      <c r="L100" s="13">
        <v>312.89999999999998</v>
      </c>
      <c r="M100" s="13">
        <v>31.62</v>
      </c>
      <c r="N100" s="12">
        <v>6.43</v>
      </c>
      <c r="O100" s="14">
        <v>0.22900000000000001</v>
      </c>
      <c r="P100" s="15"/>
      <c r="Q100" s="15"/>
      <c r="R100" s="15"/>
      <c r="S100" s="15"/>
      <c r="T100" s="15"/>
      <c r="U100" s="15"/>
      <c r="V100" s="15"/>
      <c r="W100" s="15"/>
      <c r="X100" s="15"/>
      <c r="Y100" s="15"/>
      <c r="Z100" s="15"/>
      <c r="AA100" s="15"/>
      <c r="AB100" s="15"/>
      <c r="AC100" s="15"/>
      <c r="AD100" s="15"/>
    </row>
    <row r="101" spans="1:30" customFormat="1" x14ac:dyDescent="0.2">
      <c r="A101" s="9" t="s">
        <v>43</v>
      </c>
      <c r="B101" s="9" t="s">
        <v>68</v>
      </c>
      <c r="C101" s="9" t="s">
        <v>80</v>
      </c>
      <c r="D101" s="9" t="s">
        <v>81</v>
      </c>
      <c r="E101" s="9" t="s">
        <v>40</v>
      </c>
      <c r="F101" s="9" t="s">
        <v>29</v>
      </c>
      <c r="G101" s="10">
        <v>33185</v>
      </c>
      <c r="H101" s="11"/>
      <c r="I101" s="12">
        <v>343.4</v>
      </c>
      <c r="J101" s="12">
        <v>13.4</v>
      </c>
      <c r="K101" s="12" t="s">
        <v>30</v>
      </c>
      <c r="L101" s="13">
        <v>339.39</v>
      </c>
      <c r="M101" s="13" t="s">
        <v>30</v>
      </c>
      <c r="N101" s="12">
        <v>2.65</v>
      </c>
      <c r="O101" s="14">
        <v>0.22700000000000001</v>
      </c>
      <c r="P101" s="15"/>
      <c r="Q101" s="15"/>
      <c r="R101" s="15"/>
      <c r="S101" s="15"/>
      <c r="T101" s="15"/>
      <c r="U101" s="15"/>
      <c r="V101" s="15"/>
      <c r="W101" s="15"/>
      <c r="X101" s="15"/>
      <c r="Y101" s="15"/>
      <c r="Z101" s="15"/>
      <c r="AA101" s="15"/>
      <c r="AB101" s="15"/>
      <c r="AC101" s="15"/>
      <c r="AD101" s="15"/>
    </row>
    <row r="102" spans="1:30" customFormat="1" x14ac:dyDescent="0.2">
      <c r="A102" s="9" t="s">
        <v>43</v>
      </c>
      <c r="B102" s="9" t="s">
        <v>68</v>
      </c>
      <c r="C102" s="9" t="s">
        <v>80</v>
      </c>
      <c r="D102" s="9" t="s">
        <v>81</v>
      </c>
      <c r="E102" s="9" t="s">
        <v>161</v>
      </c>
      <c r="F102" s="9" t="s">
        <v>29</v>
      </c>
      <c r="G102" s="10">
        <v>33548</v>
      </c>
      <c r="H102" s="11"/>
      <c r="I102" s="12">
        <v>323</v>
      </c>
      <c r="J102" s="12">
        <v>36.700000000000003</v>
      </c>
      <c r="K102" s="12" t="s">
        <v>30</v>
      </c>
      <c r="L102" s="13">
        <v>341.35</v>
      </c>
      <c r="M102" s="13">
        <v>33.36</v>
      </c>
      <c r="N102" s="12">
        <v>1.1499999999999999</v>
      </c>
      <c r="O102" s="14">
        <v>0.23300000000000001</v>
      </c>
      <c r="P102" s="15"/>
      <c r="Q102" s="15"/>
      <c r="R102" s="15"/>
      <c r="S102" s="15"/>
      <c r="T102" s="15"/>
      <c r="U102" s="15"/>
      <c r="V102" s="15"/>
      <c r="W102" s="15"/>
      <c r="X102" s="15"/>
      <c r="Y102" s="15"/>
      <c r="Z102" s="15"/>
      <c r="AA102" s="15"/>
      <c r="AB102" s="15"/>
      <c r="AC102" s="15"/>
      <c r="AD102" s="15"/>
    </row>
    <row r="103" spans="1:30" customFormat="1" x14ac:dyDescent="0.2">
      <c r="A103" s="9" t="s">
        <v>43</v>
      </c>
      <c r="B103" s="9" t="s">
        <v>68</v>
      </c>
      <c r="C103" s="9" t="s">
        <v>80</v>
      </c>
      <c r="D103" s="9" t="s">
        <v>81</v>
      </c>
      <c r="E103" s="9" t="s">
        <v>162</v>
      </c>
      <c r="F103" s="9" t="s">
        <v>29</v>
      </c>
      <c r="G103" s="10">
        <v>33542</v>
      </c>
      <c r="H103" s="11"/>
      <c r="I103" s="12">
        <v>1180.4000000000001</v>
      </c>
      <c r="J103" s="12">
        <v>6.2</v>
      </c>
      <c r="K103" s="12" t="s">
        <v>30</v>
      </c>
      <c r="L103" s="13">
        <v>348.06</v>
      </c>
      <c r="M103" s="13">
        <v>31.63</v>
      </c>
      <c r="N103" s="12">
        <v>1.27</v>
      </c>
      <c r="O103" s="14">
        <v>0.219</v>
      </c>
      <c r="P103" s="15"/>
      <c r="Q103" s="15"/>
      <c r="R103" s="15"/>
      <c r="S103" s="15"/>
      <c r="T103" s="15"/>
      <c r="U103" s="15"/>
      <c r="V103" s="15"/>
      <c r="W103" s="15"/>
      <c r="X103" s="15"/>
      <c r="Y103" s="15"/>
      <c r="Z103" s="15"/>
      <c r="AA103" s="15"/>
      <c r="AB103" s="15"/>
      <c r="AC103" s="15"/>
      <c r="AD103" s="15"/>
    </row>
    <row r="104" spans="1:30" customFormat="1" x14ac:dyDescent="0.2">
      <c r="A104" s="9" t="s">
        <v>43</v>
      </c>
      <c r="B104" s="9" t="s">
        <v>68</v>
      </c>
      <c r="C104" s="9" t="s">
        <v>80</v>
      </c>
      <c r="D104" s="9" t="s">
        <v>81</v>
      </c>
      <c r="E104" s="9" t="s">
        <v>163</v>
      </c>
      <c r="F104" s="9" t="s">
        <v>29</v>
      </c>
      <c r="G104" s="10">
        <v>34280</v>
      </c>
      <c r="H104" s="11"/>
      <c r="I104" s="12">
        <v>99.4</v>
      </c>
      <c r="J104" s="12">
        <v>5.6</v>
      </c>
      <c r="K104" s="12" t="s">
        <v>30</v>
      </c>
      <c r="L104" s="13">
        <v>297.73</v>
      </c>
      <c r="M104" s="13" t="s">
        <v>30</v>
      </c>
      <c r="N104" s="12">
        <v>1.1100000000000001</v>
      </c>
      <c r="O104" s="14">
        <v>0.193</v>
      </c>
      <c r="P104" s="15"/>
      <c r="Q104" s="15"/>
      <c r="R104" s="15"/>
      <c r="S104" s="15"/>
      <c r="T104" s="15"/>
      <c r="U104" s="15"/>
      <c r="V104" s="15"/>
      <c r="W104" s="15"/>
      <c r="X104" s="15"/>
      <c r="Y104" s="15"/>
      <c r="Z104" s="15"/>
      <c r="AA104" s="15"/>
      <c r="AB104" s="15"/>
      <c r="AC104" s="15"/>
      <c r="AD104" s="15"/>
    </row>
    <row r="105" spans="1:30" customFormat="1" x14ac:dyDescent="0.2">
      <c r="A105" s="9" t="s">
        <v>43</v>
      </c>
      <c r="B105" s="9" t="s">
        <v>68</v>
      </c>
      <c r="C105" s="9" t="s">
        <v>80</v>
      </c>
      <c r="D105" s="9" t="s">
        <v>81</v>
      </c>
      <c r="E105" s="9" t="s">
        <v>164</v>
      </c>
      <c r="F105" s="9" t="s">
        <v>29</v>
      </c>
      <c r="G105" s="10">
        <v>34255</v>
      </c>
      <c r="H105" s="11"/>
      <c r="I105" s="12">
        <v>1002</v>
      </c>
      <c r="J105" s="12">
        <v>29.1</v>
      </c>
      <c r="K105" s="12" t="s">
        <v>30</v>
      </c>
      <c r="L105" s="13">
        <v>306.39</v>
      </c>
      <c r="M105" s="13" t="s">
        <v>30</v>
      </c>
      <c r="N105" s="12">
        <v>8.4600000000000009</v>
      </c>
      <c r="O105" s="14">
        <v>0.17899999999999999</v>
      </c>
      <c r="P105" s="15"/>
      <c r="Q105" s="15"/>
      <c r="R105" s="15"/>
      <c r="S105" s="15"/>
      <c r="T105" s="15"/>
      <c r="U105" s="15"/>
      <c r="V105" s="15"/>
      <c r="W105" s="15"/>
      <c r="X105" s="15"/>
      <c r="Y105" s="15"/>
      <c r="Z105" s="15"/>
      <c r="AA105" s="15"/>
      <c r="AB105" s="15"/>
      <c r="AC105" s="15"/>
      <c r="AD105" s="15"/>
    </row>
    <row r="106" spans="1:30" customFormat="1" x14ac:dyDescent="0.2">
      <c r="A106" s="9" t="s">
        <v>43</v>
      </c>
      <c r="B106" s="9" t="s">
        <v>68</v>
      </c>
      <c r="C106" s="9" t="s">
        <v>80</v>
      </c>
      <c r="D106" s="9" t="s">
        <v>81</v>
      </c>
      <c r="E106" s="9" t="s">
        <v>165</v>
      </c>
      <c r="F106" s="9" t="s">
        <v>29</v>
      </c>
      <c r="G106" s="10">
        <v>34280</v>
      </c>
      <c r="H106" s="11"/>
      <c r="I106" s="12">
        <v>68.599999999999994</v>
      </c>
      <c r="J106" s="12">
        <v>5.4</v>
      </c>
      <c r="K106" s="12" t="s">
        <v>30</v>
      </c>
      <c r="L106" s="13">
        <v>298.2</v>
      </c>
      <c r="M106" s="13" t="s">
        <v>30</v>
      </c>
      <c r="N106" s="12">
        <v>0.59</v>
      </c>
      <c r="O106" s="14">
        <v>0.189</v>
      </c>
      <c r="P106" s="15"/>
      <c r="Q106" s="15"/>
      <c r="R106" s="15"/>
      <c r="S106" s="15"/>
      <c r="T106" s="15"/>
      <c r="U106" s="15"/>
      <c r="V106" s="15"/>
      <c r="W106" s="15"/>
      <c r="X106" s="15"/>
      <c r="Y106" s="15"/>
      <c r="Z106" s="15"/>
      <c r="AA106" s="15"/>
      <c r="AB106" s="15"/>
      <c r="AC106" s="15"/>
      <c r="AD106" s="15"/>
    </row>
    <row r="107" spans="1:30" customFormat="1" x14ac:dyDescent="0.2">
      <c r="A107" s="9" t="s">
        <v>43</v>
      </c>
      <c r="B107" s="9" t="s">
        <v>68</v>
      </c>
      <c r="C107" s="9" t="s">
        <v>80</v>
      </c>
      <c r="D107" s="9" t="s">
        <v>81</v>
      </c>
      <c r="E107" s="9" t="s">
        <v>166</v>
      </c>
      <c r="F107" s="9" t="s">
        <v>29</v>
      </c>
      <c r="G107" s="10">
        <v>35009</v>
      </c>
      <c r="H107" s="11"/>
      <c r="I107" s="12">
        <v>230.2</v>
      </c>
      <c r="J107" s="12">
        <v>78.599999999999994</v>
      </c>
      <c r="K107" s="12" t="s">
        <v>30</v>
      </c>
      <c r="L107" s="13">
        <v>245.93</v>
      </c>
      <c r="M107" s="13" t="s">
        <v>30</v>
      </c>
      <c r="N107" s="12">
        <v>2.58</v>
      </c>
      <c r="O107" s="14">
        <v>0.186</v>
      </c>
      <c r="P107" s="15"/>
      <c r="Q107" s="15"/>
      <c r="R107" s="15"/>
      <c r="S107" s="15"/>
      <c r="T107" s="15"/>
      <c r="U107" s="15"/>
      <c r="V107" s="15"/>
      <c r="W107" s="15"/>
      <c r="X107" s="15"/>
      <c r="Y107" s="15"/>
      <c r="Z107" s="15"/>
      <c r="AA107" s="15"/>
      <c r="AB107" s="15"/>
      <c r="AC107" s="15"/>
      <c r="AD107" s="15"/>
    </row>
    <row r="108" spans="1:30" customFormat="1" x14ac:dyDescent="0.2">
      <c r="A108" s="9" t="s">
        <v>43</v>
      </c>
      <c r="B108" s="9" t="s">
        <v>68</v>
      </c>
      <c r="C108" s="9" t="s">
        <v>80</v>
      </c>
      <c r="D108" s="9" t="s">
        <v>81</v>
      </c>
      <c r="E108" s="9" t="s">
        <v>167</v>
      </c>
      <c r="F108" s="9" t="s">
        <v>29</v>
      </c>
      <c r="G108" s="10">
        <v>34280</v>
      </c>
      <c r="H108" s="11"/>
      <c r="I108" s="12">
        <v>66.099999999999994</v>
      </c>
      <c r="J108" s="12">
        <v>3.1</v>
      </c>
      <c r="K108" s="12" t="s">
        <v>30</v>
      </c>
      <c r="L108" s="13">
        <v>293.81</v>
      </c>
      <c r="M108" s="13" t="s">
        <v>30</v>
      </c>
      <c r="N108" s="12">
        <v>0.88</v>
      </c>
      <c r="O108" s="14">
        <v>0.186</v>
      </c>
      <c r="P108" s="15"/>
      <c r="Q108" s="15"/>
      <c r="R108" s="15"/>
      <c r="S108" s="15"/>
      <c r="T108" s="15"/>
      <c r="U108" s="15"/>
      <c r="V108" s="15"/>
      <c r="W108" s="15"/>
      <c r="X108" s="15"/>
      <c r="Y108" s="15"/>
      <c r="Z108" s="15"/>
      <c r="AA108" s="15"/>
      <c r="AB108" s="15"/>
      <c r="AC108" s="15"/>
      <c r="AD108" s="15"/>
    </row>
    <row r="109" spans="1:30" customFormat="1" x14ac:dyDescent="0.2">
      <c r="A109" s="9" t="s">
        <v>43</v>
      </c>
      <c r="B109" s="9" t="s">
        <v>68</v>
      </c>
      <c r="C109" s="9" t="s">
        <v>80</v>
      </c>
      <c r="D109" s="9" t="s">
        <v>81</v>
      </c>
      <c r="E109" s="9" t="s">
        <v>168</v>
      </c>
      <c r="F109" s="9" t="s">
        <v>29</v>
      </c>
      <c r="G109" s="10">
        <v>34281</v>
      </c>
      <c r="H109" s="11"/>
      <c r="I109" s="12">
        <v>35.700000000000003</v>
      </c>
      <c r="J109" s="12">
        <v>2.6</v>
      </c>
      <c r="K109" s="12" t="s">
        <v>30</v>
      </c>
      <c r="L109" s="13">
        <v>309.76</v>
      </c>
      <c r="M109" s="13" t="s">
        <v>30</v>
      </c>
      <c r="N109" s="12">
        <v>0.4</v>
      </c>
      <c r="O109" s="14">
        <v>0.19400000000000001</v>
      </c>
      <c r="P109" s="15"/>
      <c r="Q109" s="15"/>
      <c r="R109" s="15"/>
      <c r="S109" s="15"/>
      <c r="T109" s="15"/>
      <c r="U109" s="15"/>
      <c r="V109" s="15"/>
      <c r="W109" s="15"/>
      <c r="X109" s="15"/>
      <c r="Y109" s="15"/>
      <c r="Z109" s="15"/>
      <c r="AA109" s="15"/>
      <c r="AB109" s="15"/>
      <c r="AC109" s="15"/>
      <c r="AD109" s="15"/>
    </row>
    <row r="110" spans="1:30" customFormat="1" x14ac:dyDescent="0.2">
      <c r="A110" s="9" t="s">
        <v>43</v>
      </c>
      <c r="B110" s="9" t="s">
        <v>68</v>
      </c>
      <c r="C110" s="9" t="s">
        <v>80</v>
      </c>
      <c r="D110" s="9" t="s">
        <v>81</v>
      </c>
      <c r="E110" s="9" t="s">
        <v>169</v>
      </c>
      <c r="F110" s="9" t="s">
        <v>29</v>
      </c>
      <c r="G110" s="10">
        <v>34653</v>
      </c>
      <c r="H110" s="11">
        <v>27</v>
      </c>
      <c r="I110" s="12">
        <v>1340.7</v>
      </c>
      <c r="J110" s="12">
        <v>30</v>
      </c>
      <c r="K110" s="12" t="s">
        <v>30</v>
      </c>
      <c r="L110" s="13">
        <v>274.20999999999998</v>
      </c>
      <c r="M110" s="13" t="s">
        <v>30</v>
      </c>
      <c r="N110" s="12">
        <v>15.02</v>
      </c>
      <c r="O110" s="14">
        <v>0.19800000000000001</v>
      </c>
      <c r="P110" s="15"/>
      <c r="Q110" s="15"/>
      <c r="R110" s="15"/>
      <c r="S110" s="15"/>
      <c r="T110" s="15"/>
      <c r="U110" s="15"/>
      <c r="V110" s="15"/>
      <c r="W110" s="15"/>
      <c r="X110" s="15"/>
      <c r="Y110" s="15"/>
      <c r="Z110" s="15"/>
      <c r="AA110" s="15"/>
      <c r="AB110" s="15"/>
      <c r="AC110" s="15"/>
      <c r="AD110" s="15"/>
    </row>
    <row r="111" spans="1:30" customFormat="1" x14ac:dyDescent="0.2">
      <c r="A111" s="9" t="s">
        <v>43</v>
      </c>
      <c r="B111" s="9" t="s">
        <v>68</v>
      </c>
      <c r="C111" s="9" t="s">
        <v>80</v>
      </c>
      <c r="D111" s="9" t="s">
        <v>81</v>
      </c>
      <c r="E111" s="9" t="s">
        <v>170</v>
      </c>
      <c r="F111" s="9" t="s">
        <v>29</v>
      </c>
      <c r="G111" s="10">
        <v>35375</v>
      </c>
      <c r="H111" s="11">
        <v>29</v>
      </c>
      <c r="I111" s="12">
        <v>349.6</v>
      </c>
      <c r="J111" s="12">
        <v>17.7</v>
      </c>
      <c r="K111" s="12">
        <v>0.17</v>
      </c>
      <c r="L111" s="13">
        <v>325.22000000000003</v>
      </c>
      <c r="M111" s="13">
        <v>31.28</v>
      </c>
      <c r="N111" s="12">
        <v>15.72</v>
      </c>
      <c r="O111" s="14">
        <v>0.24399999999999999</v>
      </c>
      <c r="P111" s="15"/>
      <c r="Q111" s="15"/>
      <c r="R111" s="15"/>
      <c r="S111" s="15"/>
      <c r="T111" s="15"/>
      <c r="U111" s="15"/>
      <c r="V111" s="15"/>
      <c r="W111" s="15"/>
      <c r="X111" s="15"/>
      <c r="Y111" s="15"/>
      <c r="Z111" s="15"/>
      <c r="AA111" s="15"/>
      <c r="AB111" s="15"/>
      <c r="AC111" s="15"/>
      <c r="AD111" s="15"/>
    </row>
    <row r="112" spans="1:30" customFormat="1" x14ac:dyDescent="0.2">
      <c r="A112" s="9" t="s">
        <v>43</v>
      </c>
      <c r="B112" s="9" t="s">
        <v>68</v>
      </c>
      <c r="C112" s="9" t="s">
        <v>80</v>
      </c>
      <c r="D112" s="9" t="s">
        <v>81</v>
      </c>
      <c r="E112" s="9" t="s">
        <v>171</v>
      </c>
      <c r="F112" s="9" t="s">
        <v>29</v>
      </c>
      <c r="G112" s="10">
        <v>35375</v>
      </c>
      <c r="H112" s="11">
        <v>6</v>
      </c>
      <c r="I112" s="12">
        <v>456</v>
      </c>
      <c r="J112" s="12">
        <v>201.5</v>
      </c>
      <c r="K112" s="12">
        <v>0.15</v>
      </c>
      <c r="L112" s="13">
        <v>291.3</v>
      </c>
      <c r="M112" s="13">
        <v>29.67</v>
      </c>
      <c r="N112" s="12">
        <v>19.7</v>
      </c>
      <c r="O112" s="14">
        <v>0.23200000000000001</v>
      </c>
      <c r="P112" s="15"/>
      <c r="Q112" s="15"/>
      <c r="R112" s="15"/>
      <c r="S112" s="15"/>
      <c r="T112" s="15"/>
      <c r="U112" s="15"/>
      <c r="V112" s="15"/>
      <c r="W112" s="15"/>
      <c r="X112" s="15"/>
      <c r="Y112" s="15"/>
      <c r="Z112" s="15"/>
      <c r="AA112" s="15"/>
      <c r="AB112" s="15"/>
      <c r="AC112" s="15"/>
      <c r="AD112" s="15"/>
    </row>
    <row r="113" spans="1:30" customFormat="1" x14ac:dyDescent="0.2">
      <c r="A113" s="9" t="s">
        <v>43</v>
      </c>
      <c r="B113" s="9" t="s">
        <v>68</v>
      </c>
      <c r="C113" s="9" t="s">
        <v>80</v>
      </c>
      <c r="D113" s="9" t="s">
        <v>81</v>
      </c>
      <c r="E113" s="9" t="s">
        <v>172</v>
      </c>
      <c r="F113" s="9" t="s">
        <v>29</v>
      </c>
      <c r="G113" s="10">
        <v>33176</v>
      </c>
      <c r="H113" s="11"/>
      <c r="I113" s="12">
        <v>115.1</v>
      </c>
      <c r="J113" s="12">
        <v>68.400000000000006</v>
      </c>
      <c r="K113" s="12" t="s">
        <v>30</v>
      </c>
      <c r="L113" s="13">
        <v>341.92</v>
      </c>
      <c r="M113" s="13" t="s">
        <v>30</v>
      </c>
      <c r="N113" s="12">
        <v>5.97</v>
      </c>
      <c r="O113" s="14">
        <v>0.22500000000000001</v>
      </c>
      <c r="P113" s="15"/>
      <c r="Q113" s="15"/>
      <c r="R113" s="15"/>
      <c r="S113" s="15"/>
      <c r="T113" s="15"/>
      <c r="U113" s="15"/>
      <c r="V113" s="15"/>
      <c r="W113" s="15"/>
      <c r="X113" s="15"/>
      <c r="Y113" s="15"/>
      <c r="Z113" s="15"/>
      <c r="AA113" s="15"/>
      <c r="AB113" s="15"/>
      <c r="AC113" s="15"/>
      <c r="AD113" s="15"/>
    </row>
    <row r="114" spans="1:30" customFormat="1" x14ac:dyDescent="0.2">
      <c r="A114" s="9" t="s">
        <v>43</v>
      </c>
      <c r="B114" s="9" t="s">
        <v>68</v>
      </c>
      <c r="C114" s="9" t="s">
        <v>80</v>
      </c>
      <c r="D114" s="9" t="s">
        <v>81</v>
      </c>
      <c r="E114" s="9" t="s">
        <v>173</v>
      </c>
      <c r="F114" s="9" t="s">
        <v>29</v>
      </c>
      <c r="G114" s="10">
        <v>33541</v>
      </c>
      <c r="H114" s="11"/>
      <c r="I114" s="12">
        <v>135.4</v>
      </c>
      <c r="J114" s="12">
        <v>10.8</v>
      </c>
      <c r="K114" s="12" t="s">
        <v>30</v>
      </c>
      <c r="L114" s="13">
        <v>327.99</v>
      </c>
      <c r="M114" s="13">
        <v>25.58</v>
      </c>
      <c r="N114" s="12">
        <v>1.93</v>
      </c>
      <c r="O114" s="14">
        <v>0.216</v>
      </c>
      <c r="P114" s="15"/>
      <c r="Q114" s="15"/>
      <c r="R114" s="15"/>
      <c r="S114" s="15"/>
      <c r="T114" s="15"/>
      <c r="U114" s="15"/>
      <c r="V114" s="15"/>
      <c r="W114" s="15"/>
      <c r="X114" s="15"/>
      <c r="Y114" s="15"/>
      <c r="Z114" s="15"/>
      <c r="AA114" s="15"/>
      <c r="AB114" s="15"/>
      <c r="AC114" s="15"/>
      <c r="AD114" s="15"/>
    </row>
    <row r="115" spans="1:30" customFormat="1" x14ac:dyDescent="0.2">
      <c r="A115" s="9" t="s">
        <v>43</v>
      </c>
      <c r="B115" s="9" t="s">
        <v>68</v>
      </c>
      <c r="C115" s="9" t="s">
        <v>80</v>
      </c>
      <c r="D115" s="9" t="s">
        <v>81</v>
      </c>
      <c r="E115" s="9" t="s">
        <v>174</v>
      </c>
      <c r="F115" s="9" t="s">
        <v>29</v>
      </c>
      <c r="G115" s="10">
        <v>33556</v>
      </c>
      <c r="H115" s="11"/>
      <c r="I115" s="12">
        <v>161.9</v>
      </c>
      <c r="J115" s="12">
        <v>6.8</v>
      </c>
      <c r="K115" s="12" t="s">
        <v>30</v>
      </c>
      <c r="L115" s="13">
        <v>327.97</v>
      </c>
      <c r="M115" s="13">
        <v>26.07</v>
      </c>
      <c r="N115" s="12">
        <v>1.1599999999999999</v>
      </c>
      <c r="O115" s="14">
        <v>0.20799999999999999</v>
      </c>
      <c r="P115" s="15"/>
      <c r="Q115" s="15"/>
      <c r="R115" s="15"/>
      <c r="S115" s="15"/>
      <c r="T115" s="15"/>
      <c r="U115" s="15"/>
      <c r="V115" s="15"/>
      <c r="W115" s="15"/>
      <c r="X115" s="15"/>
      <c r="Y115" s="15"/>
      <c r="Z115" s="15"/>
      <c r="AA115" s="15"/>
      <c r="AB115" s="15"/>
      <c r="AC115" s="15"/>
      <c r="AD115" s="15"/>
    </row>
    <row r="116" spans="1:30" customFormat="1" x14ac:dyDescent="0.2">
      <c r="A116" s="9" t="s">
        <v>43</v>
      </c>
      <c r="B116" s="9" t="s">
        <v>68</v>
      </c>
      <c r="C116" s="9" t="s">
        <v>80</v>
      </c>
      <c r="D116" s="9" t="s">
        <v>81</v>
      </c>
      <c r="E116" s="9" t="s">
        <v>175</v>
      </c>
      <c r="F116" s="9" t="s">
        <v>29</v>
      </c>
      <c r="G116" s="10">
        <v>35008</v>
      </c>
      <c r="H116" s="11"/>
      <c r="I116" s="12">
        <v>958.2</v>
      </c>
      <c r="J116" s="12">
        <v>23.8</v>
      </c>
      <c r="K116" s="12" t="s">
        <v>30</v>
      </c>
      <c r="L116" s="13">
        <v>247.15</v>
      </c>
      <c r="M116" s="13" t="s">
        <v>30</v>
      </c>
      <c r="N116" s="12">
        <v>11.37</v>
      </c>
      <c r="O116" s="14">
        <v>0.224</v>
      </c>
      <c r="P116" s="15"/>
      <c r="Q116" s="15"/>
      <c r="R116" s="15"/>
      <c r="S116" s="15"/>
      <c r="T116" s="15"/>
      <c r="U116" s="15"/>
      <c r="V116" s="15"/>
      <c r="W116" s="15"/>
      <c r="X116" s="15"/>
      <c r="Y116" s="15"/>
      <c r="Z116" s="15"/>
      <c r="AA116" s="15"/>
      <c r="AB116" s="15"/>
      <c r="AC116" s="15"/>
      <c r="AD116" s="15"/>
    </row>
    <row r="117" spans="1:30" customFormat="1" x14ac:dyDescent="0.2">
      <c r="A117" s="9" t="s">
        <v>43</v>
      </c>
      <c r="B117" s="9" t="s">
        <v>68</v>
      </c>
      <c r="C117" s="9" t="s">
        <v>80</v>
      </c>
      <c r="D117" s="9" t="s">
        <v>81</v>
      </c>
      <c r="E117" s="9" t="s">
        <v>176</v>
      </c>
      <c r="F117" s="9" t="s">
        <v>29</v>
      </c>
      <c r="G117" s="10">
        <v>35330</v>
      </c>
      <c r="H117" s="11">
        <v>17</v>
      </c>
      <c r="I117" s="12">
        <v>736</v>
      </c>
      <c r="J117" s="12">
        <v>8.6</v>
      </c>
      <c r="K117" s="12">
        <v>0.33</v>
      </c>
      <c r="L117" s="13">
        <v>321.49</v>
      </c>
      <c r="M117" s="13">
        <v>21.83</v>
      </c>
      <c r="N117" s="12">
        <v>1.1299999999999999</v>
      </c>
      <c r="O117" s="14">
        <v>0.23499999999999999</v>
      </c>
      <c r="P117" s="15"/>
      <c r="Q117" s="15"/>
      <c r="R117" s="15"/>
      <c r="S117" s="15"/>
      <c r="T117" s="15"/>
      <c r="U117" s="15"/>
      <c r="V117" s="15"/>
      <c r="W117" s="15"/>
      <c r="X117" s="15"/>
      <c r="Y117" s="15"/>
      <c r="Z117" s="15"/>
      <c r="AA117" s="15"/>
      <c r="AB117" s="15"/>
      <c r="AC117" s="15"/>
      <c r="AD117" s="15"/>
    </row>
    <row r="118" spans="1:30" customFormat="1" x14ac:dyDescent="0.2">
      <c r="A118" s="9" t="s">
        <v>43</v>
      </c>
      <c r="B118" s="9" t="s">
        <v>68</v>
      </c>
      <c r="C118" s="9" t="s">
        <v>80</v>
      </c>
      <c r="D118" s="9" t="s">
        <v>81</v>
      </c>
      <c r="E118" s="9" t="s">
        <v>177</v>
      </c>
      <c r="F118" s="9" t="s">
        <v>29</v>
      </c>
      <c r="G118" s="10">
        <v>34656</v>
      </c>
      <c r="H118" s="11">
        <v>16</v>
      </c>
      <c r="I118" s="12">
        <v>721.3</v>
      </c>
      <c r="J118" s="12">
        <v>3.8</v>
      </c>
      <c r="K118" s="12" t="s">
        <v>30</v>
      </c>
      <c r="L118" s="13">
        <v>295.13</v>
      </c>
      <c r="M118" s="13" t="s">
        <v>30</v>
      </c>
      <c r="N118" s="12">
        <v>0.73</v>
      </c>
      <c r="O118" s="14">
        <v>0.23300000000000001</v>
      </c>
      <c r="P118" s="15"/>
      <c r="Q118" s="15"/>
      <c r="R118" s="15"/>
      <c r="S118" s="15"/>
      <c r="T118" s="15"/>
      <c r="U118" s="15"/>
      <c r="V118" s="15"/>
      <c r="W118" s="15"/>
      <c r="X118" s="15"/>
      <c r="Y118" s="15"/>
      <c r="Z118" s="15"/>
      <c r="AA118" s="15"/>
      <c r="AB118" s="15"/>
      <c r="AC118" s="15"/>
      <c r="AD118" s="15"/>
    </row>
    <row r="119" spans="1:30" customFormat="1" x14ac:dyDescent="0.2">
      <c r="A119" s="9" t="s">
        <v>43</v>
      </c>
      <c r="B119" s="9" t="s">
        <v>68</v>
      </c>
      <c r="C119" s="9" t="s">
        <v>80</v>
      </c>
      <c r="D119" s="9" t="s">
        <v>81</v>
      </c>
      <c r="E119" s="9" t="s">
        <v>178</v>
      </c>
      <c r="F119" s="9" t="s">
        <v>29</v>
      </c>
      <c r="G119" s="10">
        <v>34277</v>
      </c>
      <c r="H119" s="11"/>
      <c r="I119" s="12">
        <v>44.5</v>
      </c>
      <c r="J119" s="12">
        <v>9.3000000000000007</v>
      </c>
      <c r="K119" s="12" t="s">
        <v>30</v>
      </c>
      <c r="L119" s="13">
        <v>309.19</v>
      </c>
      <c r="M119" s="13" t="s">
        <v>30</v>
      </c>
      <c r="N119" s="12">
        <v>0.78</v>
      </c>
      <c r="O119" s="14">
        <v>0.193</v>
      </c>
      <c r="P119" s="15"/>
      <c r="Q119" s="15"/>
      <c r="R119" s="15"/>
      <c r="S119" s="15"/>
      <c r="T119" s="15"/>
      <c r="U119" s="15"/>
      <c r="V119" s="15"/>
      <c r="W119" s="15"/>
      <c r="X119" s="15"/>
      <c r="Y119" s="15"/>
      <c r="Z119" s="15"/>
      <c r="AA119" s="15"/>
      <c r="AB119" s="15"/>
      <c r="AC119" s="15"/>
      <c r="AD119" s="15"/>
    </row>
    <row r="120" spans="1:30" customFormat="1" x14ac:dyDescent="0.2">
      <c r="A120" s="9" t="s">
        <v>43</v>
      </c>
      <c r="B120" s="9" t="s">
        <v>68</v>
      </c>
      <c r="C120" s="9" t="s">
        <v>80</v>
      </c>
      <c r="D120" s="9" t="s">
        <v>81</v>
      </c>
      <c r="E120" s="9" t="s">
        <v>179</v>
      </c>
      <c r="F120" s="9" t="s">
        <v>29</v>
      </c>
      <c r="G120" s="10">
        <v>34605</v>
      </c>
      <c r="H120" s="11">
        <v>30</v>
      </c>
      <c r="I120" s="12">
        <v>330.8</v>
      </c>
      <c r="J120" s="12">
        <v>4.3</v>
      </c>
      <c r="K120" s="12" t="s">
        <v>30</v>
      </c>
      <c r="L120" s="13">
        <v>282.7</v>
      </c>
      <c r="M120" s="13" t="s">
        <v>30</v>
      </c>
      <c r="N120" s="12">
        <v>0.56999999999999995</v>
      </c>
      <c r="O120" s="14">
        <v>0.20799999999999999</v>
      </c>
      <c r="P120" s="15"/>
      <c r="Q120" s="15"/>
      <c r="R120" s="15"/>
      <c r="S120" s="15"/>
      <c r="T120" s="15"/>
      <c r="U120" s="15"/>
      <c r="V120" s="15"/>
      <c r="W120" s="15"/>
      <c r="X120" s="15"/>
      <c r="Y120" s="15"/>
      <c r="Z120" s="15"/>
      <c r="AA120" s="15"/>
      <c r="AB120" s="15"/>
      <c r="AC120" s="15"/>
      <c r="AD120" s="15"/>
    </row>
    <row r="121" spans="1:30" customFormat="1" x14ac:dyDescent="0.2">
      <c r="A121" s="9" t="s">
        <v>43</v>
      </c>
      <c r="B121" s="9" t="s">
        <v>68</v>
      </c>
      <c r="C121" s="9" t="s">
        <v>80</v>
      </c>
      <c r="D121" s="9" t="s">
        <v>81</v>
      </c>
      <c r="E121" s="9" t="s">
        <v>180</v>
      </c>
      <c r="F121" s="9" t="s">
        <v>29</v>
      </c>
      <c r="G121" s="10">
        <v>34656</v>
      </c>
      <c r="H121" s="11">
        <v>11</v>
      </c>
      <c r="I121" s="12">
        <v>388.3</v>
      </c>
      <c r="J121" s="12">
        <v>239.2</v>
      </c>
      <c r="K121" s="12" t="s">
        <v>30</v>
      </c>
      <c r="L121" s="13">
        <v>260.85000000000002</v>
      </c>
      <c r="M121" s="13" t="s">
        <v>30</v>
      </c>
      <c r="N121" s="12">
        <v>2.1</v>
      </c>
      <c r="O121" s="14">
        <v>0.19</v>
      </c>
      <c r="P121" s="15"/>
      <c r="Q121" s="15"/>
      <c r="R121" s="15"/>
      <c r="S121" s="15"/>
      <c r="T121" s="15"/>
      <c r="U121" s="15"/>
      <c r="V121" s="15"/>
      <c r="W121" s="15"/>
      <c r="X121" s="15"/>
      <c r="Y121" s="15"/>
      <c r="Z121" s="15"/>
      <c r="AA121" s="15"/>
      <c r="AB121" s="15"/>
      <c r="AC121" s="15"/>
      <c r="AD121" s="15"/>
    </row>
    <row r="122" spans="1:30" customFormat="1" x14ac:dyDescent="0.2">
      <c r="A122" s="9" t="s">
        <v>43</v>
      </c>
      <c r="B122" s="9" t="s">
        <v>68</v>
      </c>
      <c r="C122" s="9" t="s">
        <v>80</v>
      </c>
      <c r="D122" s="9" t="s">
        <v>81</v>
      </c>
      <c r="E122" s="9" t="s">
        <v>181</v>
      </c>
      <c r="F122" s="9" t="s">
        <v>29</v>
      </c>
      <c r="G122" s="10">
        <v>35327</v>
      </c>
      <c r="H122" s="11">
        <v>4</v>
      </c>
      <c r="I122" s="12">
        <v>1252.5</v>
      </c>
      <c r="J122" s="12">
        <v>74.900000000000006</v>
      </c>
      <c r="K122" s="12">
        <v>0.12</v>
      </c>
      <c r="L122" s="13">
        <v>305.88</v>
      </c>
      <c r="M122" s="13">
        <v>38.35</v>
      </c>
      <c r="N122" s="12">
        <v>74.47</v>
      </c>
      <c r="O122" s="14">
        <v>0.21299999999999999</v>
      </c>
      <c r="P122" s="15"/>
      <c r="Q122" s="15"/>
      <c r="R122" s="15"/>
      <c r="S122" s="15"/>
      <c r="T122" s="15"/>
      <c r="U122" s="15"/>
      <c r="V122" s="15"/>
      <c r="W122" s="15"/>
      <c r="X122" s="15"/>
      <c r="Y122" s="15"/>
      <c r="Z122" s="15"/>
      <c r="AA122" s="15"/>
      <c r="AB122" s="15"/>
      <c r="AC122" s="15"/>
      <c r="AD122" s="15"/>
    </row>
    <row r="123" spans="1:30" customFormat="1" x14ac:dyDescent="0.2">
      <c r="A123" s="9" t="s">
        <v>43</v>
      </c>
      <c r="B123" s="9" t="s">
        <v>68</v>
      </c>
      <c r="C123" s="9" t="s">
        <v>80</v>
      </c>
      <c r="D123" s="9" t="s">
        <v>81</v>
      </c>
      <c r="E123" s="9" t="s">
        <v>182</v>
      </c>
      <c r="F123" s="9" t="s">
        <v>29</v>
      </c>
      <c r="G123" s="10">
        <v>35359</v>
      </c>
      <c r="H123" s="11">
        <v>7</v>
      </c>
      <c r="I123" s="12">
        <v>335.3</v>
      </c>
      <c r="J123" s="12">
        <v>37.6</v>
      </c>
      <c r="K123" s="12">
        <v>0.16</v>
      </c>
      <c r="L123" s="13">
        <v>309.18</v>
      </c>
      <c r="M123" s="13">
        <v>43.11</v>
      </c>
      <c r="N123" s="12">
        <v>1.75</v>
      </c>
      <c r="O123" s="14">
        <v>0.21199999999999999</v>
      </c>
      <c r="P123" s="15"/>
      <c r="Q123" s="15"/>
      <c r="R123" s="15"/>
      <c r="S123" s="15"/>
      <c r="T123" s="15"/>
      <c r="U123" s="15"/>
      <c r="V123" s="15"/>
      <c r="W123" s="15"/>
      <c r="X123" s="15"/>
      <c r="Y123" s="15"/>
      <c r="Z123" s="15"/>
      <c r="AA123" s="15"/>
      <c r="AB123" s="15"/>
      <c r="AC123" s="15"/>
      <c r="AD123" s="15"/>
    </row>
    <row r="124" spans="1:30" customFormat="1" x14ac:dyDescent="0.2">
      <c r="A124" s="9" t="s">
        <v>43</v>
      </c>
      <c r="B124" s="9" t="s">
        <v>68</v>
      </c>
      <c r="C124" s="9" t="s">
        <v>80</v>
      </c>
      <c r="D124" s="9" t="s">
        <v>81</v>
      </c>
      <c r="E124" s="9" t="s">
        <v>183</v>
      </c>
      <c r="F124" s="9" t="s">
        <v>29</v>
      </c>
      <c r="G124" s="10">
        <v>34648</v>
      </c>
      <c r="H124" s="11">
        <v>17</v>
      </c>
      <c r="I124" s="12">
        <v>1021.6</v>
      </c>
      <c r="J124" s="12">
        <v>48.9</v>
      </c>
      <c r="K124" s="12" t="s">
        <v>30</v>
      </c>
      <c r="L124" s="13">
        <v>270.19</v>
      </c>
      <c r="M124" s="13" t="s">
        <v>30</v>
      </c>
      <c r="N124" s="12">
        <v>17.41</v>
      </c>
      <c r="O124" s="14">
        <v>0.217</v>
      </c>
      <c r="P124" s="15"/>
      <c r="Q124" s="15"/>
      <c r="R124" s="15"/>
      <c r="S124" s="15"/>
      <c r="T124" s="15"/>
      <c r="U124" s="15"/>
      <c r="V124" s="15"/>
      <c r="W124" s="15"/>
      <c r="X124" s="15"/>
      <c r="Y124" s="15"/>
      <c r="Z124" s="15"/>
      <c r="AA124" s="15"/>
      <c r="AB124" s="15"/>
      <c r="AC124" s="15"/>
      <c r="AD124" s="15"/>
    </row>
    <row r="125" spans="1:30" customFormat="1" x14ac:dyDescent="0.2">
      <c r="A125" s="9" t="s">
        <v>43</v>
      </c>
      <c r="B125" s="9" t="s">
        <v>68</v>
      </c>
      <c r="C125" s="9" t="s">
        <v>80</v>
      </c>
      <c r="D125" s="9" t="s">
        <v>81</v>
      </c>
      <c r="E125" s="9" t="s">
        <v>184</v>
      </c>
      <c r="F125" s="9" t="s">
        <v>29</v>
      </c>
      <c r="G125" s="10">
        <v>34655</v>
      </c>
      <c r="H125" s="11">
        <v>3</v>
      </c>
      <c r="I125" s="12">
        <v>224</v>
      </c>
      <c r="J125" s="12">
        <v>1.7</v>
      </c>
      <c r="K125" s="12" t="s">
        <v>30</v>
      </c>
      <c r="L125" s="13">
        <v>257.47000000000003</v>
      </c>
      <c r="M125" s="13" t="s">
        <v>30</v>
      </c>
      <c r="N125" s="12">
        <v>0.37</v>
      </c>
      <c r="O125" s="14">
        <v>0.19700000000000001</v>
      </c>
      <c r="P125" s="15"/>
      <c r="Q125" s="15"/>
      <c r="R125" s="15"/>
      <c r="S125" s="15"/>
      <c r="T125" s="15"/>
      <c r="U125" s="15"/>
      <c r="V125" s="15"/>
      <c r="W125" s="15"/>
      <c r="X125" s="15"/>
      <c r="Y125" s="15"/>
      <c r="Z125" s="15"/>
      <c r="AA125" s="15"/>
      <c r="AB125" s="15"/>
      <c r="AC125" s="15"/>
      <c r="AD125" s="15"/>
    </row>
    <row r="126" spans="1:30" customFormat="1" x14ac:dyDescent="0.2">
      <c r="A126" s="9" t="s">
        <v>43</v>
      </c>
      <c r="B126" s="9" t="s">
        <v>68</v>
      </c>
      <c r="C126" s="9" t="s">
        <v>80</v>
      </c>
      <c r="D126" s="9" t="s">
        <v>81</v>
      </c>
      <c r="E126" s="9" t="s">
        <v>185</v>
      </c>
      <c r="F126" s="9" t="s">
        <v>29</v>
      </c>
      <c r="G126" s="10">
        <v>34653</v>
      </c>
      <c r="H126" s="11">
        <v>24</v>
      </c>
      <c r="I126" s="12">
        <v>1061</v>
      </c>
      <c r="J126" s="12">
        <v>176.5</v>
      </c>
      <c r="K126" s="12" t="s">
        <v>30</v>
      </c>
      <c r="L126" s="13">
        <v>287.04000000000002</v>
      </c>
      <c r="M126" s="13" t="s">
        <v>30</v>
      </c>
      <c r="N126" s="12">
        <v>59.98</v>
      </c>
      <c r="O126" s="14">
        <v>0.253</v>
      </c>
      <c r="P126" s="15"/>
      <c r="Q126" s="15"/>
      <c r="R126" s="15"/>
      <c r="S126" s="15"/>
      <c r="T126" s="15"/>
      <c r="U126" s="15"/>
      <c r="V126" s="15"/>
      <c r="W126" s="15"/>
      <c r="X126" s="15"/>
      <c r="Y126" s="15"/>
      <c r="Z126" s="15"/>
      <c r="AA126" s="15"/>
      <c r="AB126" s="15"/>
      <c r="AC126" s="15"/>
      <c r="AD126" s="15"/>
    </row>
    <row r="127" spans="1:30" customFormat="1" x14ac:dyDescent="0.2">
      <c r="A127" s="9" t="s">
        <v>43</v>
      </c>
      <c r="B127" s="9" t="s">
        <v>68</v>
      </c>
      <c r="C127" s="9" t="s">
        <v>80</v>
      </c>
      <c r="D127" s="9" t="s">
        <v>186</v>
      </c>
      <c r="E127" s="9" t="s">
        <v>187</v>
      </c>
      <c r="F127" s="9" t="s">
        <v>29</v>
      </c>
      <c r="G127" s="10">
        <v>35008</v>
      </c>
      <c r="H127" s="11"/>
      <c r="I127" s="12">
        <v>50.4</v>
      </c>
      <c r="J127" s="12">
        <v>3.8</v>
      </c>
      <c r="K127" s="12" t="s">
        <v>30</v>
      </c>
      <c r="L127" s="13">
        <v>311.92</v>
      </c>
      <c r="M127" s="13" t="s">
        <v>30</v>
      </c>
      <c r="N127" s="12">
        <v>0.38</v>
      </c>
      <c r="O127" s="14">
        <v>0.189</v>
      </c>
      <c r="P127" s="15"/>
      <c r="Q127" s="15"/>
      <c r="R127" s="15"/>
      <c r="S127" s="15"/>
      <c r="T127" s="15"/>
      <c r="U127" s="15"/>
      <c r="V127" s="15"/>
      <c r="W127" s="15"/>
      <c r="X127" s="15"/>
      <c r="Y127" s="15"/>
      <c r="Z127" s="15"/>
      <c r="AA127" s="15"/>
      <c r="AB127" s="15"/>
      <c r="AC127" s="15"/>
      <c r="AD127" s="15"/>
    </row>
    <row r="128" spans="1:30" customFormat="1" x14ac:dyDescent="0.2">
      <c r="A128" s="9" t="s">
        <v>43</v>
      </c>
      <c r="B128" s="9" t="s">
        <v>188</v>
      </c>
      <c r="C128" s="9" t="s">
        <v>80</v>
      </c>
      <c r="D128" s="9" t="s">
        <v>81</v>
      </c>
      <c r="E128" s="9" t="s">
        <v>189</v>
      </c>
      <c r="F128" s="9" t="s">
        <v>29</v>
      </c>
      <c r="G128" s="10">
        <v>35006</v>
      </c>
      <c r="H128" s="11"/>
      <c r="I128" s="12">
        <v>67.8</v>
      </c>
      <c r="J128" s="12">
        <v>74.099999999999994</v>
      </c>
      <c r="K128" s="12" t="s">
        <v>30</v>
      </c>
      <c r="L128" s="13">
        <v>112.45</v>
      </c>
      <c r="M128" s="13" t="s">
        <v>30</v>
      </c>
      <c r="N128" s="12">
        <v>1.77</v>
      </c>
      <c r="O128" s="14">
        <v>0.189</v>
      </c>
      <c r="P128" s="15"/>
      <c r="Q128" s="15"/>
      <c r="R128" s="15"/>
      <c r="S128" s="15"/>
      <c r="T128" s="15"/>
      <c r="U128" s="15"/>
      <c r="V128" s="15"/>
      <c r="W128" s="15"/>
      <c r="X128" s="15"/>
      <c r="Y128" s="15"/>
      <c r="Z128" s="15"/>
      <c r="AA128" s="15"/>
      <c r="AB128" s="15"/>
      <c r="AC128" s="15"/>
      <c r="AD128" s="15"/>
    </row>
    <row r="129" spans="1:30" customFormat="1" x14ac:dyDescent="0.2">
      <c r="A129" s="9" t="s">
        <v>43</v>
      </c>
      <c r="B129" s="9" t="s">
        <v>190</v>
      </c>
      <c r="C129" s="9" t="s">
        <v>80</v>
      </c>
      <c r="D129" s="9" t="s">
        <v>81</v>
      </c>
      <c r="E129" s="9" t="s">
        <v>191</v>
      </c>
      <c r="F129" s="9" t="s">
        <v>29</v>
      </c>
      <c r="G129" s="10">
        <v>33169</v>
      </c>
      <c r="H129" s="11"/>
      <c r="I129" s="12">
        <v>64</v>
      </c>
      <c r="J129" s="12">
        <v>18.899999999999999</v>
      </c>
      <c r="K129" s="12" t="s">
        <v>30</v>
      </c>
      <c r="L129" s="13">
        <v>110.71</v>
      </c>
      <c r="M129" s="13" t="s">
        <v>30</v>
      </c>
      <c r="N129" s="12">
        <v>0.86</v>
      </c>
      <c r="O129" s="14">
        <v>0.378</v>
      </c>
      <c r="P129" s="15"/>
      <c r="Q129" s="15"/>
      <c r="R129" s="15"/>
      <c r="S129" s="15"/>
      <c r="T129" s="15"/>
      <c r="U129" s="15"/>
      <c r="V129" s="15"/>
      <c r="W129" s="15"/>
      <c r="X129" s="15"/>
      <c r="Y129" s="15"/>
      <c r="Z129" s="15"/>
      <c r="AA129" s="15"/>
      <c r="AB129" s="15"/>
      <c r="AC129" s="15"/>
      <c r="AD129" s="15"/>
    </row>
    <row r="130" spans="1:30" customFormat="1" x14ac:dyDescent="0.2">
      <c r="A130" s="9" t="s">
        <v>43</v>
      </c>
      <c r="B130" s="9" t="s">
        <v>192</v>
      </c>
      <c r="C130" s="9" t="s">
        <v>80</v>
      </c>
      <c r="D130" s="9" t="s">
        <v>81</v>
      </c>
      <c r="E130" s="9" t="s">
        <v>193</v>
      </c>
      <c r="F130" s="9" t="s">
        <v>29</v>
      </c>
      <c r="G130" s="10">
        <v>34641</v>
      </c>
      <c r="H130" s="11">
        <v>15</v>
      </c>
      <c r="I130" s="12">
        <v>92.3</v>
      </c>
      <c r="J130" s="12">
        <v>126.4</v>
      </c>
      <c r="K130" s="12" t="s">
        <v>30</v>
      </c>
      <c r="L130" s="13">
        <v>166.41</v>
      </c>
      <c r="M130" s="13" t="s">
        <v>30</v>
      </c>
      <c r="N130" s="12">
        <v>0.67</v>
      </c>
      <c r="O130" s="14">
        <v>3.5999999999999997E-2</v>
      </c>
      <c r="P130" s="15"/>
      <c r="Q130" s="15"/>
      <c r="R130" s="15"/>
      <c r="S130" s="15"/>
      <c r="T130" s="15"/>
      <c r="U130" s="15"/>
      <c r="V130" s="15"/>
      <c r="W130" s="15"/>
      <c r="X130" s="15"/>
      <c r="Y130" s="15"/>
      <c r="Z130" s="15"/>
      <c r="AA130" s="15"/>
      <c r="AB130" s="15"/>
      <c r="AC130" s="15"/>
      <c r="AD130" s="15"/>
    </row>
    <row r="131" spans="1:30" customFormat="1" x14ac:dyDescent="0.2">
      <c r="A131" s="9" t="s">
        <v>194</v>
      </c>
      <c r="B131" s="9" t="s">
        <v>195</v>
      </c>
      <c r="C131" s="9" t="s">
        <v>80</v>
      </c>
      <c r="D131" s="9" t="s">
        <v>81</v>
      </c>
      <c r="E131" s="9" t="s">
        <v>196</v>
      </c>
      <c r="F131" s="9" t="s">
        <v>29</v>
      </c>
      <c r="G131" s="10">
        <v>34266</v>
      </c>
      <c r="H131" s="11"/>
      <c r="I131" s="12">
        <v>8.1</v>
      </c>
      <c r="J131" s="12">
        <v>6.7</v>
      </c>
      <c r="K131" s="12" t="s">
        <v>30</v>
      </c>
      <c r="L131" s="13">
        <v>370.68</v>
      </c>
      <c r="M131" s="13" t="s">
        <v>30</v>
      </c>
      <c r="N131" s="12">
        <v>0.38</v>
      </c>
      <c r="O131" s="14">
        <v>1.9330000000000001</v>
      </c>
      <c r="P131" s="15"/>
      <c r="Q131" s="15"/>
      <c r="R131" s="15"/>
      <c r="S131" s="15"/>
      <c r="T131" s="15"/>
      <c r="U131" s="15"/>
      <c r="V131" s="15"/>
      <c r="W131" s="15"/>
      <c r="X131" s="15"/>
      <c r="Y131" s="15"/>
      <c r="Z131" s="15"/>
      <c r="AA131" s="15"/>
      <c r="AB131" s="15"/>
      <c r="AC131" s="15"/>
      <c r="AD131" s="15"/>
    </row>
    <row r="132" spans="1:30" customFormat="1" x14ac:dyDescent="0.2">
      <c r="A132" s="9" t="s">
        <v>70</v>
      </c>
      <c r="B132" s="9" t="s">
        <v>197</v>
      </c>
      <c r="C132" s="9" t="s">
        <v>80</v>
      </c>
      <c r="D132" s="9" t="s">
        <v>81</v>
      </c>
      <c r="E132" s="9" t="s">
        <v>198</v>
      </c>
      <c r="F132" s="9" t="s">
        <v>29</v>
      </c>
      <c r="G132" s="10">
        <v>35372</v>
      </c>
      <c r="H132" s="11">
        <v>22</v>
      </c>
      <c r="I132" s="12">
        <v>5.8</v>
      </c>
      <c r="J132" s="12">
        <v>186</v>
      </c>
      <c r="K132" s="12">
        <v>0.93</v>
      </c>
      <c r="L132" s="13">
        <v>81.17</v>
      </c>
      <c r="M132" s="13">
        <v>5.19</v>
      </c>
      <c r="N132" s="12">
        <v>0.22</v>
      </c>
      <c r="O132" s="14">
        <v>4.7E-2</v>
      </c>
      <c r="P132" s="15"/>
      <c r="Q132" s="15"/>
      <c r="R132" s="15"/>
      <c r="S132" s="15"/>
      <c r="T132" s="15"/>
      <c r="U132" s="15"/>
      <c r="V132" s="15"/>
      <c r="W132" s="15"/>
      <c r="X132" s="15"/>
      <c r="Y132" s="15"/>
      <c r="Z132" s="15"/>
      <c r="AA132" s="15"/>
      <c r="AB132" s="15"/>
      <c r="AC132" s="15"/>
      <c r="AD132" s="15"/>
    </row>
    <row r="133" spans="1:30" customFormat="1" x14ac:dyDescent="0.2">
      <c r="A133" s="9" t="s">
        <v>70</v>
      </c>
      <c r="B133" s="9" t="s">
        <v>199</v>
      </c>
      <c r="C133" s="9" t="s">
        <v>80</v>
      </c>
      <c r="D133" s="9" t="s">
        <v>81</v>
      </c>
      <c r="E133" s="9" t="s">
        <v>200</v>
      </c>
      <c r="F133" s="9" t="s">
        <v>29</v>
      </c>
      <c r="G133" s="10">
        <v>33180</v>
      </c>
      <c r="H133" s="11"/>
      <c r="I133" s="12">
        <v>818.1</v>
      </c>
      <c r="J133" s="12">
        <v>364</v>
      </c>
      <c r="K133" s="12" t="s">
        <v>30</v>
      </c>
      <c r="L133" s="13">
        <v>75.78</v>
      </c>
      <c r="M133" s="13" t="s">
        <v>30</v>
      </c>
      <c r="N133" s="12">
        <v>19.3</v>
      </c>
      <c r="O133" s="14">
        <v>2.3E-2</v>
      </c>
      <c r="P133" s="15"/>
      <c r="Q133" s="15"/>
      <c r="R133" s="15"/>
      <c r="S133" s="15"/>
      <c r="T133" s="15"/>
      <c r="U133" s="15"/>
      <c r="V133" s="15"/>
      <c r="W133" s="15"/>
      <c r="X133" s="15"/>
      <c r="Y133" s="15"/>
      <c r="Z133" s="15"/>
      <c r="AA133" s="15"/>
      <c r="AB133" s="15"/>
      <c r="AC133" s="15"/>
      <c r="AD133" s="15"/>
    </row>
    <row r="134" spans="1:30" customFormat="1" ht="12" x14ac:dyDescent="0.2">
      <c r="A134" s="16"/>
      <c r="F134" s="3"/>
      <c r="G134" s="17" t="s">
        <v>201</v>
      </c>
      <c r="I134">
        <f t="shared" ref="I134:O134" si="0">COUNT(I6:I133)</f>
        <v>119</v>
      </c>
      <c r="J134">
        <f t="shared" si="0"/>
        <v>119</v>
      </c>
      <c r="K134">
        <f t="shared" si="0"/>
        <v>44</v>
      </c>
      <c r="L134">
        <f t="shared" si="0"/>
        <v>116</v>
      </c>
      <c r="M134">
        <f t="shared" si="0"/>
        <v>58</v>
      </c>
      <c r="N134">
        <f t="shared" si="0"/>
        <v>119</v>
      </c>
      <c r="O134">
        <f t="shared" si="0"/>
        <v>117</v>
      </c>
    </row>
    <row r="135" spans="1:30" x14ac:dyDescent="0.2">
      <c r="A135" s="5"/>
      <c r="B135" s="5"/>
    </row>
    <row r="136" spans="1:30" x14ac:dyDescent="0.2">
      <c r="A136" s="5"/>
      <c r="B136" s="5"/>
      <c r="G136" s="9" t="s">
        <v>202</v>
      </c>
      <c r="I136" s="13">
        <f t="shared" ref="I136:O136" si="1">AVERAGE(I6:I133)</f>
        <v>209.21108949579829</v>
      </c>
      <c r="J136" s="13">
        <f t="shared" si="1"/>
        <v>54.794771008403366</v>
      </c>
      <c r="K136" s="12">
        <f t="shared" si="1"/>
        <v>0.90154431818181768</v>
      </c>
      <c r="L136" s="13">
        <f t="shared" si="1"/>
        <v>253.75999568965514</v>
      </c>
      <c r="M136" s="13">
        <f t="shared" si="1"/>
        <v>24.137726724137917</v>
      </c>
      <c r="N136" s="12">
        <f t="shared" si="1"/>
        <v>7.4177831932773097</v>
      </c>
      <c r="O136" s="12">
        <f t="shared" si="1"/>
        <v>10.383315384615385</v>
      </c>
    </row>
    <row r="137" spans="1:30" x14ac:dyDescent="0.2">
      <c r="A137" s="5"/>
      <c r="B137" s="5"/>
      <c r="G137" s="9" t="s">
        <v>203</v>
      </c>
      <c r="I137" s="18">
        <f t="shared" ref="I137:O137" si="2">MEDIAN(I6:I133)</f>
        <v>75.599999999999994</v>
      </c>
      <c r="J137" s="18">
        <f t="shared" si="2"/>
        <v>9.1</v>
      </c>
      <c r="K137" s="19">
        <f t="shared" si="2"/>
        <v>0.44500000000000001</v>
      </c>
      <c r="L137" s="18">
        <f t="shared" si="2"/>
        <v>268.82499999999999</v>
      </c>
      <c r="M137" s="18">
        <f t="shared" si="2"/>
        <v>17.879899999999999</v>
      </c>
      <c r="N137" s="19">
        <f t="shared" si="2"/>
        <v>1.08</v>
      </c>
      <c r="O137" s="19">
        <f t="shared" si="2"/>
        <v>0.21299999999999999</v>
      </c>
    </row>
    <row r="138" spans="1:30" x14ac:dyDescent="0.2">
      <c r="A138" s="5"/>
      <c r="B138" s="5"/>
      <c r="G138" s="9" t="s">
        <v>204</v>
      </c>
      <c r="I138" s="13">
        <f t="shared" ref="I138:O138" si="3">MAX(I6:I133)</f>
        <v>1340.7</v>
      </c>
      <c r="J138" s="13">
        <f t="shared" si="3"/>
        <v>1384.2498000000001</v>
      </c>
      <c r="K138" s="12">
        <f t="shared" si="3"/>
        <v>2.95</v>
      </c>
      <c r="L138" s="13">
        <f t="shared" si="3"/>
        <v>2954.32</v>
      </c>
      <c r="M138" s="13">
        <f t="shared" si="3"/>
        <v>159.19999999999999</v>
      </c>
      <c r="N138" s="12">
        <f t="shared" si="3"/>
        <v>227.41</v>
      </c>
      <c r="O138" s="12">
        <f t="shared" si="3"/>
        <v>495.37</v>
      </c>
    </row>
    <row r="139" spans="1:30" x14ac:dyDescent="0.2">
      <c r="A139" s="5"/>
      <c r="B139" s="5"/>
      <c r="G139" s="9" t="s">
        <v>205</v>
      </c>
      <c r="I139" s="12">
        <f t="shared" ref="I139:O139" si="4">MIN(I6:I133)</f>
        <v>0.4</v>
      </c>
      <c r="J139" s="12">
        <f t="shared" si="4"/>
        <v>1</v>
      </c>
      <c r="K139" s="12">
        <f t="shared" si="4"/>
        <v>6.7900000000000002E-2</v>
      </c>
      <c r="L139" s="13">
        <f t="shared" si="4"/>
        <v>11.75</v>
      </c>
      <c r="M139" s="12">
        <f t="shared" si="4"/>
        <v>0.47</v>
      </c>
      <c r="N139" s="14">
        <f t="shared" si="4"/>
        <v>0.04</v>
      </c>
      <c r="O139" s="20">
        <f t="shared" si="4"/>
        <v>1E-3</v>
      </c>
    </row>
    <row r="140" spans="1:30" x14ac:dyDescent="0.2">
      <c r="A140" s="5"/>
      <c r="B140" s="5"/>
      <c r="G140" s="9" t="s">
        <v>206</v>
      </c>
      <c r="I140" s="15">
        <v>100</v>
      </c>
      <c r="J140" s="15">
        <v>50</v>
      </c>
      <c r="K140" s="15">
        <v>2</v>
      </c>
      <c r="L140" s="15">
        <v>300</v>
      </c>
      <c r="M140" s="21">
        <v>25</v>
      </c>
      <c r="N140" s="21">
        <v>20</v>
      </c>
      <c r="O140" s="21">
        <v>2</v>
      </c>
    </row>
    <row r="142" spans="1:30" x14ac:dyDescent="0.2">
      <c r="A142" s="5"/>
      <c r="B142" s="5"/>
      <c r="C142" s="5"/>
      <c r="D142" s="5"/>
      <c r="E142" s="5"/>
      <c r="F142" s="5"/>
      <c r="G142" s="6"/>
      <c r="I142" s="22"/>
      <c r="J142" s="22"/>
      <c r="K142" s="23"/>
      <c r="L142" s="22"/>
      <c r="M142" s="22"/>
      <c r="N142" s="23"/>
      <c r="O142" s="23"/>
    </row>
    <row r="143" spans="1:30" x14ac:dyDescent="0.2">
      <c r="A143" s="5"/>
      <c r="B143" s="5"/>
      <c r="C143" s="5"/>
      <c r="D143" s="5"/>
      <c r="E143" s="5"/>
      <c r="F143" s="5"/>
      <c r="G143" s="24"/>
      <c r="I143" s="22"/>
      <c r="J143" s="22"/>
      <c r="K143" s="23"/>
      <c r="L143" s="22"/>
      <c r="M143" s="22"/>
      <c r="N143" s="23"/>
      <c r="O143" s="23"/>
    </row>
    <row r="144" spans="1:30" x14ac:dyDescent="0.2">
      <c r="A144" s="5"/>
      <c r="B144" s="5"/>
      <c r="C144" s="5"/>
      <c r="D144" s="5"/>
      <c r="E144" s="5"/>
      <c r="F144" s="5"/>
      <c r="G144" s="24"/>
      <c r="I144" s="22"/>
      <c r="J144" s="22"/>
      <c r="K144" s="23"/>
      <c r="L144" s="22"/>
      <c r="M144" s="22"/>
      <c r="N144" s="23"/>
      <c r="O144" s="23"/>
    </row>
    <row r="145" spans="1:15" x14ac:dyDescent="0.2">
      <c r="A145" s="5"/>
      <c r="B145" s="5"/>
      <c r="C145" s="5"/>
      <c r="D145" s="5"/>
      <c r="E145" s="5"/>
      <c r="F145" s="5"/>
      <c r="G145" s="24"/>
      <c r="I145" s="22"/>
      <c r="J145" s="22"/>
      <c r="K145" s="23"/>
      <c r="L145" s="22"/>
      <c r="M145" s="22"/>
      <c r="N145" s="23"/>
      <c r="O145" s="23"/>
    </row>
    <row r="146" spans="1:15" x14ac:dyDescent="0.2">
      <c r="A146" s="5"/>
      <c r="B146" s="5"/>
      <c r="C146" s="5"/>
      <c r="D146" s="5"/>
      <c r="E146" s="5"/>
      <c r="F146" s="5"/>
      <c r="G146" s="24"/>
      <c r="I146" s="22"/>
      <c r="J146" s="22"/>
      <c r="K146" s="23"/>
      <c r="L146" s="22"/>
      <c r="M146" s="22"/>
      <c r="N146" s="23"/>
      <c r="O146" s="23"/>
    </row>
    <row r="147" spans="1:15" x14ac:dyDescent="0.2">
      <c r="A147" s="5"/>
      <c r="B147" s="5"/>
      <c r="C147" s="5"/>
      <c r="D147" s="5"/>
      <c r="E147" s="5"/>
      <c r="F147" s="5"/>
      <c r="G147" s="24"/>
      <c r="I147" s="22"/>
      <c r="J147" s="22"/>
      <c r="K147" s="23"/>
      <c r="L147" s="22"/>
      <c r="M147" s="22"/>
      <c r="N147" s="23"/>
      <c r="O147" s="23"/>
    </row>
    <row r="148" spans="1:15" x14ac:dyDescent="0.2">
      <c r="A148" s="5"/>
      <c r="B148" s="5"/>
      <c r="C148" s="5"/>
      <c r="D148" s="5"/>
      <c r="E148" s="5"/>
      <c r="F148" s="5"/>
      <c r="G148" s="24"/>
      <c r="I148" s="22"/>
      <c r="J148" s="22"/>
      <c r="K148" s="23"/>
      <c r="L148" s="22"/>
      <c r="M148" s="22"/>
      <c r="N148" s="23"/>
      <c r="O148" s="23"/>
    </row>
    <row r="149" spans="1:15" x14ac:dyDescent="0.2">
      <c r="A149" s="5"/>
      <c r="B149" s="5"/>
      <c r="C149" s="5"/>
      <c r="D149" s="5"/>
      <c r="E149" s="5"/>
      <c r="F149" s="5"/>
      <c r="G149" s="24"/>
      <c r="I149" s="22"/>
      <c r="J149" s="22"/>
      <c r="K149" s="23"/>
      <c r="L149" s="22"/>
      <c r="M149" s="22"/>
      <c r="N149" s="23"/>
      <c r="O149" s="23"/>
    </row>
    <row r="150" spans="1:15" x14ac:dyDescent="0.2">
      <c r="A150" s="5"/>
      <c r="B150" s="5"/>
      <c r="C150" s="5"/>
      <c r="D150" s="5"/>
      <c r="E150" s="5"/>
      <c r="F150" s="5"/>
      <c r="G150" s="24"/>
      <c r="I150" s="22"/>
      <c r="J150" s="22"/>
      <c r="K150" s="23"/>
      <c r="L150" s="22"/>
      <c r="M150" s="22"/>
      <c r="N150" s="23"/>
      <c r="O150" s="23"/>
    </row>
    <row r="151" spans="1:15" x14ac:dyDescent="0.2">
      <c r="A151" s="5"/>
      <c r="B151" s="5"/>
      <c r="C151" s="5"/>
      <c r="D151" s="5"/>
      <c r="E151" s="5"/>
      <c r="F151" s="5"/>
      <c r="G151" s="24"/>
      <c r="I151" s="22"/>
      <c r="J151" s="22"/>
      <c r="K151" s="23"/>
      <c r="L151" s="22"/>
      <c r="M151" s="22"/>
      <c r="N151" s="23"/>
      <c r="O151" s="23"/>
    </row>
    <row r="152" spans="1:15" x14ac:dyDescent="0.2">
      <c r="A152" s="5"/>
      <c r="B152" s="5"/>
      <c r="C152" s="5"/>
      <c r="D152" s="5"/>
      <c r="E152" s="5"/>
      <c r="F152" s="5"/>
      <c r="G152" s="25"/>
    </row>
    <row r="153" spans="1:15" x14ac:dyDescent="0.2">
      <c r="A153" s="5"/>
      <c r="B153" s="5"/>
      <c r="C153" s="5"/>
      <c r="D153" s="5"/>
      <c r="E153" s="5"/>
      <c r="F153" s="5"/>
      <c r="G153" s="25"/>
    </row>
    <row r="154" spans="1:15" x14ac:dyDescent="0.2">
      <c r="A154" s="5"/>
      <c r="B154" s="5"/>
      <c r="C154" s="5"/>
      <c r="D154" s="5"/>
      <c r="E154" s="5"/>
      <c r="F154" s="5"/>
      <c r="G154" s="6"/>
    </row>
    <row r="155" spans="1:15" x14ac:dyDescent="0.2">
      <c r="A155" s="5"/>
      <c r="B155" s="5"/>
      <c r="C155" s="5"/>
      <c r="D155" s="5"/>
      <c r="E155" s="5"/>
      <c r="F155" s="5"/>
      <c r="G155" s="24"/>
      <c r="I155" s="26"/>
      <c r="J155" s="26"/>
      <c r="K155" s="26"/>
      <c r="L155" s="26"/>
      <c r="M155" s="26"/>
      <c r="N155" s="26"/>
      <c r="O155" s="26"/>
    </row>
    <row r="156" spans="1:15" x14ac:dyDescent="0.2">
      <c r="A156" s="5"/>
      <c r="B156" s="5"/>
      <c r="C156" s="5"/>
      <c r="D156" s="5"/>
      <c r="E156" s="5"/>
      <c r="F156" s="5"/>
      <c r="G156" s="24"/>
      <c r="I156" s="26"/>
      <c r="J156" s="26"/>
      <c r="K156" s="26"/>
      <c r="L156" s="26"/>
      <c r="M156" s="26"/>
      <c r="N156" s="26"/>
      <c r="O156" s="26"/>
    </row>
    <row r="157" spans="1:15" x14ac:dyDescent="0.2">
      <c r="A157" s="5"/>
      <c r="B157" s="5"/>
      <c r="C157" s="5"/>
      <c r="D157" s="5"/>
      <c r="E157" s="5"/>
      <c r="F157" s="5"/>
      <c r="G157" s="24"/>
      <c r="I157" s="26"/>
      <c r="J157" s="26"/>
      <c r="K157" s="26"/>
      <c r="L157" s="26"/>
      <c r="M157" s="26"/>
      <c r="N157" s="26"/>
      <c r="O157" s="26"/>
    </row>
    <row r="158" spans="1:15" x14ac:dyDescent="0.2">
      <c r="A158" s="5"/>
      <c r="B158" s="5"/>
      <c r="C158" s="5"/>
      <c r="D158" s="5"/>
      <c r="E158" s="5"/>
      <c r="F158" s="5"/>
      <c r="G158" s="24"/>
      <c r="L158" s="26"/>
      <c r="M158" s="26"/>
    </row>
    <row r="159" spans="1:15" x14ac:dyDescent="0.2">
      <c r="A159" s="5"/>
      <c r="B159" s="5"/>
      <c r="C159" s="5"/>
      <c r="D159" s="5"/>
      <c r="E159" s="5"/>
      <c r="F159" s="5"/>
      <c r="G159" s="24"/>
    </row>
    <row r="160" spans="1:15" x14ac:dyDescent="0.2">
      <c r="A160" s="5"/>
      <c r="B160" s="5"/>
      <c r="C160" s="5"/>
      <c r="D160" s="5"/>
      <c r="E160" s="5"/>
      <c r="F160" s="5"/>
      <c r="G160" s="24"/>
      <c r="I160" s="26"/>
      <c r="J160" s="26"/>
      <c r="K160" s="26"/>
      <c r="L160" s="26"/>
      <c r="M160" s="26"/>
      <c r="N160" s="26"/>
      <c r="O160" s="26"/>
    </row>
    <row r="161" spans="1:15" x14ac:dyDescent="0.2">
      <c r="A161" s="5"/>
      <c r="B161" s="5"/>
      <c r="C161" s="5"/>
      <c r="D161" s="5"/>
      <c r="E161" s="5"/>
      <c r="F161" s="5"/>
      <c r="G161" s="24"/>
      <c r="L161" s="26"/>
      <c r="M161" s="26"/>
    </row>
    <row r="162" spans="1:15" x14ac:dyDescent="0.2">
      <c r="A162" s="5"/>
      <c r="B162" s="5"/>
      <c r="C162" s="5"/>
      <c r="D162" s="5"/>
      <c r="E162" s="5"/>
      <c r="F162" s="5"/>
      <c r="G162" s="24"/>
      <c r="I162" s="26"/>
      <c r="J162" s="26"/>
      <c r="K162" s="26"/>
      <c r="L162" s="26"/>
      <c r="M162" s="26"/>
      <c r="N162" s="26"/>
      <c r="O162" s="26"/>
    </row>
    <row r="163" spans="1:15" x14ac:dyDescent="0.2">
      <c r="A163" s="5"/>
      <c r="B163" s="7"/>
      <c r="C163" s="7"/>
      <c r="D163" s="7"/>
      <c r="E163" s="7"/>
      <c r="F163" s="7"/>
      <c r="G163" s="24"/>
      <c r="H163" s="7"/>
      <c r="I163" s="27"/>
      <c r="J163" s="27"/>
      <c r="K163" s="27"/>
      <c r="L163" s="27"/>
      <c r="M163" s="27"/>
      <c r="N163" s="27"/>
      <c r="O163" s="27"/>
    </row>
    <row r="164" spans="1:15" s="30" customFormat="1" x14ac:dyDescent="0.2">
      <c r="A164" s="28"/>
      <c r="B164" s="28"/>
      <c r="C164" s="28"/>
      <c r="D164" s="28"/>
      <c r="E164" s="28"/>
      <c r="F164" s="28"/>
      <c r="G164" s="29"/>
      <c r="H164" s="28"/>
    </row>
    <row r="165" spans="1:15" s="30" customFormat="1" x14ac:dyDescent="0.2">
      <c r="A165" s="28"/>
      <c r="B165" s="28"/>
      <c r="C165" s="28"/>
      <c r="D165" s="28"/>
      <c r="E165" s="28"/>
      <c r="F165" s="28"/>
      <c r="G165" s="29"/>
      <c r="H165" s="28"/>
    </row>
    <row r="166" spans="1:15" s="30" customFormat="1" x14ac:dyDescent="0.2">
      <c r="A166" s="28"/>
      <c r="B166" s="28"/>
      <c r="C166" s="28"/>
      <c r="D166" s="28"/>
      <c r="E166" s="28"/>
      <c r="F166" s="28"/>
      <c r="G166" s="29"/>
      <c r="H166" s="28"/>
      <c r="I166" s="31"/>
      <c r="J166" s="31"/>
      <c r="K166" s="31"/>
      <c r="L166" s="31"/>
      <c r="M166" s="31"/>
      <c r="N166" s="31"/>
      <c r="O166" s="31"/>
    </row>
    <row r="167" spans="1:15" s="30" customFormat="1" x14ac:dyDescent="0.2">
      <c r="A167" s="28"/>
      <c r="B167" s="28"/>
      <c r="C167" s="28"/>
      <c r="D167" s="28"/>
      <c r="E167" s="28"/>
      <c r="F167" s="28"/>
      <c r="G167" s="29"/>
      <c r="H167" s="28"/>
      <c r="I167" s="31"/>
      <c r="J167" s="31"/>
      <c r="K167" s="31"/>
      <c r="L167" s="31"/>
      <c r="M167" s="31"/>
      <c r="N167" s="31"/>
      <c r="O167" s="31"/>
    </row>
    <row r="168" spans="1:15" s="30" customFormat="1" x14ac:dyDescent="0.2">
      <c r="A168" s="28"/>
      <c r="B168" s="28"/>
      <c r="C168" s="28"/>
      <c r="D168" s="28"/>
      <c r="E168" s="28"/>
      <c r="F168" s="28"/>
      <c r="G168" s="29"/>
      <c r="H168" s="28"/>
      <c r="I168" s="31"/>
      <c r="J168" s="31"/>
      <c r="K168" s="31"/>
      <c r="L168" s="31"/>
      <c r="M168" s="31"/>
      <c r="N168" s="31"/>
      <c r="O168" s="31"/>
    </row>
    <row r="169" spans="1:15" s="30" customFormat="1" x14ac:dyDescent="0.2">
      <c r="A169" s="28"/>
      <c r="B169" s="28"/>
      <c r="C169" s="28"/>
      <c r="D169" s="28"/>
      <c r="E169" s="28"/>
      <c r="F169" s="28"/>
      <c r="G169" s="29"/>
      <c r="H169" s="28"/>
      <c r="I169" s="31"/>
      <c r="J169" s="31"/>
      <c r="K169" s="31"/>
      <c r="L169" s="31"/>
      <c r="M169" s="31"/>
      <c r="N169" s="31"/>
      <c r="O169" s="31"/>
    </row>
    <row r="170" spans="1:15" s="30" customFormat="1" x14ac:dyDescent="0.2">
      <c r="A170" s="28"/>
      <c r="B170" s="28"/>
      <c r="C170" s="28"/>
      <c r="D170" s="28"/>
      <c r="E170" s="28"/>
      <c r="F170" s="28"/>
      <c r="G170" s="29"/>
      <c r="H170" s="28"/>
    </row>
    <row r="171" spans="1:15" s="30" customFormat="1" x14ac:dyDescent="0.2">
      <c r="A171" s="28"/>
      <c r="B171" s="28"/>
      <c r="C171" s="28"/>
      <c r="D171" s="28"/>
      <c r="E171" s="28"/>
      <c r="F171" s="28"/>
      <c r="G171" s="29"/>
      <c r="H171" s="28"/>
    </row>
    <row r="172" spans="1:15" s="30" customFormat="1" x14ac:dyDescent="0.2">
      <c r="A172" s="28"/>
      <c r="B172" s="28"/>
      <c r="C172" s="28"/>
      <c r="D172" s="28"/>
      <c r="E172" s="28"/>
      <c r="F172" s="28"/>
      <c r="G172" s="29"/>
      <c r="H172" s="28"/>
    </row>
    <row r="173" spans="1:15" s="30" customFormat="1" x14ac:dyDescent="0.2">
      <c r="A173" s="28"/>
      <c r="B173" s="28"/>
      <c r="C173" s="28"/>
      <c r="D173" s="28"/>
      <c r="E173" s="28"/>
      <c r="F173" s="28"/>
      <c r="G173" s="29"/>
      <c r="H173" s="28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29"/>
  <sheetViews>
    <sheetView topLeftCell="A81" workbookViewId="0">
      <selection activeCell="T105" sqref="T105"/>
    </sheetView>
  </sheetViews>
  <sheetFormatPr defaultRowHeight="12" x14ac:dyDescent="0.2"/>
  <sheetData>
    <row r="1" spans="1:7" x14ac:dyDescent="0.2">
      <c r="A1" t="s">
        <v>2</v>
      </c>
      <c r="B1" t="s">
        <v>1</v>
      </c>
      <c r="C1" t="s">
        <v>3</v>
      </c>
      <c r="D1" t="s">
        <v>4</v>
      </c>
      <c r="E1" t="s">
        <v>5</v>
      </c>
      <c r="F1" t="s">
        <v>6</v>
      </c>
      <c r="G1" t="s">
        <v>7</v>
      </c>
    </row>
    <row r="2" spans="1:7" x14ac:dyDescent="0.2">
      <c r="A2">
        <v>0.4</v>
      </c>
      <c r="B2">
        <v>1</v>
      </c>
      <c r="C2">
        <v>6.7900000000000002E-2</v>
      </c>
      <c r="D2">
        <v>11.75</v>
      </c>
      <c r="E2">
        <v>0.47</v>
      </c>
      <c r="F2">
        <v>0.04</v>
      </c>
      <c r="G2">
        <v>1E-3</v>
      </c>
    </row>
    <row r="3" spans="1:7" x14ac:dyDescent="0.2">
      <c r="A3">
        <v>0.7</v>
      </c>
      <c r="B3">
        <v>1</v>
      </c>
      <c r="C3">
        <v>7.8899999999999998E-2</v>
      </c>
      <c r="D3">
        <v>11.94</v>
      </c>
      <c r="E3">
        <v>1.07</v>
      </c>
      <c r="F3">
        <v>0.05</v>
      </c>
      <c r="G3">
        <v>3.0000000000000001E-3</v>
      </c>
    </row>
    <row r="4" spans="1:7" x14ac:dyDescent="0.2">
      <c r="A4">
        <v>1.9</v>
      </c>
      <c r="B4">
        <v>1.1000000000000001</v>
      </c>
      <c r="C4">
        <v>0.12</v>
      </c>
      <c r="D4">
        <v>13.49</v>
      </c>
      <c r="E4">
        <v>1.1399999999999999</v>
      </c>
      <c r="F4">
        <v>0.06</v>
      </c>
      <c r="G4">
        <v>6.0000000000000001E-3</v>
      </c>
    </row>
    <row r="5" spans="1:7" x14ac:dyDescent="0.2">
      <c r="A5">
        <v>1.9</v>
      </c>
      <c r="B5">
        <v>1.1000000000000001</v>
      </c>
      <c r="C5">
        <v>0.12</v>
      </c>
      <c r="D5">
        <v>13.69</v>
      </c>
      <c r="E5">
        <v>1.32</v>
      </c>
      <c r="F5">
        <v>0.11</v>
      </c>
      <c r="G5">
        <v>6.0000000000000001E-3</v>
      </c>
    </row>
    <row r="6" spans="1:7" x14ac:dyDescent="0.2">
      <c r="A6">
        <v>2</v>
      </c>
      <c r="B6">
        <v>1.1000000000000001</v>
      </c>
      <c r="C6">
        <v>0.15</v>
      </c>
      <c r="D6">
        <v>14.18</v>
      </c>
      <c r="E6">
        <v>1.39</v>
      </c>
      <c r="F6">
        <v>0.11</v>
      </c>
      <c r="G6">
        <v>7.0000000000000001E-3</v>
      </c>
    </row>
    <row r="7" spans="1:7" x14ac:dyDescent="0.2">
      <c r="A7">
        <v>2.8</v>
      </c>
      <c r="B7">
        <v>1.6</v>
      </c>
      <c r="C7">
        <v>0.16</v>
      </c>
      <c r="D7">
        <v>14.55</v>
      </c>
      <c r="E7">
        <v>1.82</v>
      </c>
      <c r="F7">
        <v>0.13</v>
      </c>
      <c r="G7">
        <v>7.0000000000000001E-3</v>
      </c>
    </row>
    <row r="8" spans="1:7" x14ac:dyDescent="0.2">
      <c r="A8">
        <v>4.4000000000000004</v>
      </c>
      <c r="B8">
        <v>1.7</v>
      </c>
      <c r="C8">
        <v>0.16</v>
      </c>
      <c r="D8">
        <v>14.73</v>
      </c>
      <c r="E8">
        <v>2.48</v>
      </c>
      <c r="F8">
        <v>0.15</v>
      </c>
      <c r="G8">
        <v>1.0999999999999999E-2</v>
      </c>
    </row>
    <row r="9" spans="1:7" x14ac:dyDescent="0.2">
      <c r="A9">
        <v>5.8</v>
      </c>
      <c r="B9">
        <v>1.8</v>
      </c>
      <c r="C9">
        <v>0.16</v>
      </c>
      <c r="D9">
        <v>15.94</v>
      </c>
      <c r="E9">
        <v>2.52</v>
      </c>
      <c r="F9">
        <v>0.17</v>
      </c>
      <c r="G9">
        <v>1.0999999999999999E-2</v>
      </c>
    </row>
    <row r="10" spans="1:7" x14ac:dyDescent="0.2">
      <c r="A10">
        <v>6.8</v>
      </c>
      <c r="B10">
        <v>1.9</v>
      </c>
      <c r="C10">
        <v>0.16</v>
      </c>
      <c r="D10">
        <v>16.73</v>
      </c>
      <c r="E10">
        <v>2.52</v>
      </c>
      <c r="F10">
        <v>0.21</v>
      </c>
      <c r="G10">
        <v>1.0999999999999999E-2</v>
      </c>
    </row>
    <row r="11" spans="1:7" x14ac:dyDescent="0.2">
      <c r="A11">
        <v>7.4</v>
      </c>
      <c r="B11">
        <v>1.9</v>
      </c>
      <c r="C11">
        <v>0.17</v>
      </c>
      <c r="D11">
        <v>18.62</v>
      </c>
      <c r="E11">
        <v>3.84</v>
      </c>
      <c r="F11">
        <v>0.21</v>
      </c>
      <c r="G11">
        <v>1.4E-2</v>
      </c>
    </row>
    <row r="12" spans="1:7" x14ac:dyDescent="0.2">
      <c r="A12">
        <v>7.6</v>
      </c>
      <c r="B12">
        <v>2</v>
      </c>
      <c r="C12">
        <v>0.17</v>
      </c>
      <c r="D12">
        <v>19.55</v>
      </c>
      <c r="E12">
        <v>4.07</v>
      </c>
      <c r="F12">
        <v>0.22</v>
      </c>
      <c r="G12">
        <v>1.4999999999999999E-2</v>
      </c>
    </row>
    <row r="13" spans="1:7" x14ac:dyDescent="0.2">
      <c r="A13">
        <v>7.6</v>
      </c>
      <c r="B13">
        <v>2</v>
      </c>
      <c r="C13">
        <v>0.18</v>
      </c>
      <c r="D13">
        <v>19.809999999999999</v>
      </c>
      <c r="E13">
        <v>5.19</v>
      </c>
      <c r="F13">
        <v>0.23</v>
      </c>
      <c r="G13">
        <v>1.4999999999999999E-2</v>
      </c>
    </row>
    <row r="14" spans="1:7" x14ac:dyDescent="0.2">
      <c r="A14">
        <v>8.1</v>
      </c>
      <c r="B14">
        <v>2.1</v>
      </c>
      <c r="C14">
        <v>0.18114999999999998</v>
      </c>
      <c r="D14">
        <v>20.43</v>
      </c>
      <c r="E14">
        <v>5.72</v>
      </c>
      <c r="F14">
        <v>0.27</v>
      </c>
      <c r="G14">
        <v>1.6E-2</v>
      </c>
    </row>
    <row r="15" spans="1:7" x14ac:dyDescent="0.2">
      <c r="A15">
        <v>8.1</v>
      </c>
      <c r="B15">
        <v>2.4</v>
      </c>
      <c r="C15">
        <v>0.19</v>
      </c>
      <c r="D15">
        <v>21.56</v>
      </c>
      <c r="E15">
        <v>5.74</v>
      </c>
      <c r="F15">
        <v>0.27</v>
      </c>
      <c r="G15">
        <v>1.7000000000000001E-2</v>
      </c>
    </row>
    <row r="16" spans="1:7" x14ac:dyDescent="0.2">
      <c r="A16">
        <v>8.5</v>
      </c>
      <c r="B16">
        <v>2.5</v>
      </c>
      <c r="C16">
        <v>0.23</v>
      </c>
      <c r="D16">
        <v>23.88</v>
      </c>
      <c r="E16">
        <v>5.78</v>
      </c>
      <c r="F16">
        <v>0.28000000000000003</v>
      </c>
      <c r="G16">
        <v>1.7999999999999999E-2</v>
      </c>
    </row>
    <row r="17" spans="1:7" x14ac:dyDescent="0.2">
      <c r="A17">
        <v>10.4</v>
      </c>
      <c r="B17">
        <v>2.6</v>
      </c>
      <c r="C17">
        <v>0.24</v>
      </c>
      <c r="D17">
        <v>26.28</v>
      </c>
      <c r="E17">
        <v>6.24</v>
      </c>
      <c r="F17">
        <v>0.28999999999999998</v>
      </c>
      <c r="G17">
        <v>1.9E-2</v>
      </c>
    </row>
    <row r="18" spans="1:7" x14ac:dyDescent="0.2">
      <c r="A18">
        <v>12</v>
      </c>
      <c r="B18">
        <v>2.8</v>
      </c>
      <c r="C18">
        <v>0.27</v>
      </c>
      <c r="D18">
        <v>28.67</v>
      </c>
      <c r="E18">
        <v>6.5</v>
      </c>
      <c r="F18">
        <v>0.31</v>
      </c>
      <c r="G18">
        <v>1.9E-2</v>
      </c>
    </row>
    <row r="19" spans="1:7" x14ac:dyDescent="0.2">
      <c r="A19">
        <v>12.1</v>
      </c>
      <c r="B19">
        <v>3</v>
      </c>
      <c r="C19">
        <v>0.28000000000000003</v>
      </c>
      <c r="D19">
        <v>28.76</v>
      </c>
      <c r="E19">
        <v>6.56</v>
      </c>
      <c r="F19">
        <v>0.31</v>
      </c>
      <c r="G19">
        <v>2.3E-2</v>
      </c>
    </row>
    <row r="20" spans="1:7" x14ac:dyDescent="0.2">
      <c r="A20">
        <v>14</v>
      </c>
      <c r="B20">
        <v>3.1</v>
      </c>
      <c r="C20">
        <v>0.3</v>
      </c>
      <c r="D20">
        <v>29.38</v>
      </c>
      <c r="E20">
        <v>7.09</v>
      </c>
      <c r="F20">
        <v>0.32</v>
      </c>
      <c r="G20">
        <v>2.5999999999999999E-2</v>
      </c>
    </row>
    <row r="21" spans="1:7" x14ac:dyDescent="0.2">
      <c r="A21">
        <v>14.9</v>
      </c>
      <c r="B21">
        <v>3.3</v>
      </c>
      <c r="C21">
        <v>0.33</v>
      </c>
      <c r="D21">
        <v>30.77</v>
      </c>
      <c r="E21">
        <v>7.31</v>
      </c>
      <c r="F21">
        <v>0.32</v>
      </c>
      <c r="G21">
        <v>2.9000000000000001E-2</v>
      </c>
    </row>
    <row r="22" spans="1:7" x14ac:dyDescent="0.2">
      <c r="A22">
        <v>15.6</v>
      </c>
      <c r="B22">
        <v>3.4</v>
      </c>
      <c r="C22">
        <v>0.39</v>
      </c>
      <c r="D22">
        <v>32.299999999999997</v>
      </c>
      <c r="E22">
        <v>7.53</v>
      </c>
      <c r="F22">
        <v>0.32</v>
      </c>
      <c r="G22">
        <v>3.1E-2</v>
      </c>
    </row>
    <row r="23" spans="1:7" x14ac:dyDescent="0.2">
      <c r="A23">
        <v>16.5</v>
      </c>
      <c r="B23">
        <v>3.7</v>
      </c>
      <c r="C23">
        <v>0.44</v>
      </c>
      <c r="D23">
        <v>33.340000000000003</v>
      </c>
      <c r="E23">
        <v>7.75</v>
      </c>
      <c r="F23">
        <v>0.36</v>
      </c>
      <c r="G23">
        <v>3.5999999999999997E-2</v>
      </c>
    </row>
    <row r="24" spans="1:7" x14ac:dyDescent="0.2">
      <c r="A24">
        <v>17.3</v>
      </c>
      <c r="B24">
        <v>3.8</v>
      </c>
      <c r="C24">
        <v>0.45</v>
      </c>
      <c r="D24">
        <v>33.92</v>
      </c>
      <c r="E24">
        <v>7.87</v>
      </c>
      <c r="F24">
        <v>0.36</v>
      </c>
      <c r="G24">
        <v>4.2999999999999997E-2</v>
      </c>
    </row>
    <row r="25" spans="1:7" x14ac:dyDescent="0.2">
      <c r="A25">
        <v>18.399999999999999</v>
      </c>
      <c r="B25">
        <v>3.8</v>
      </c>
      <c r="C25">
        <v>0.57999999999999996</v>
      </c>
      <c r="D25">
        <v>35.28</v>
      </c>
      <c r="E25">
        <v>8.0500000000000007</v>
      </c>
      <c r="F25">
        <v>0.37</v>
      </c>
      <c r="G25">
        <v>4.3999999999999997E-2</v>
      </c>
    </row>
    <row r="26" spans="1:7" x14ac:dyDescent="0.2">
      <c r="A26">
        <v>18.7</v>
      </c>
      <c r="B26">
        <v>3.8</v>
      </c>
      <c r="C26">
        <v>0.69</v>
      </c>
      <c r="D26">
        <v>39.64</v>
      </c>
      <c r="E26">
        <v>8.1999999999999993</v>
      </c>
      <c r="F26">
        <v>0.37</v>
      </c>
      <c r="G26">
        <v>4.7E-2</v>
      </c>
    </row>
    <row r="27" spans="1:7" x14ac:dyDescent="0.2">
      <c r="A27">
        <v>19.100000000000001</v>
      </c>
      <c r="B27">
        <v>4</v>
      </c>
      <c r="C27">
        <v>0.73</v>
      </c>
      <c r="D27">
        <v>40.380000000000003</v>
      </c>
      <c r="E27">
        <v>8.64</v>
      </c>
      <c r="F27">
        <v>0.38</v>
      </c>
      <c r="G27">
        <v>5.0999999999999997E-2</v>
      </c>
    </row>
    <row r="28" spans="1:7" x14ac:dyDescent="0.2">
      <c r="A28">
        <v>19.399999999999999</v>
      </c>
      <c r="B28">
        <v>4.3</v>
      </c>
      <c r="C28">
        <v>0.8</v>
      </c>
      <c r="D28">
        <v>42.89</v>
      </c>
      <c r="E28">
        <v>9.42</v>
      </c>
      <c r="F28">
        <v>0.38</v>
      </c>
      <c r="G28">
        <v>7.5999999999999998E-2</v>
      </c>
    </row>
    <row r="29" spans="1:7" x14ac:dyDescent="0.2">
      <c r="A29">
        <v>20</v>
      </c>
      <c r="B29">
        <v>4.5</v>
      </c>
      <c r="C29">
        <v>0.87</v>
      </c>
      <c r="D29">
        <v>49.12</v>
      </c>
      <c r="E29">
        <v>14.29</v>
      </c>
      <c r="F29">
        <v>0.39</v>
      </c>
      <c r="G29">
        <v>0.12515000000000001</v>
      </c>
    </row>
    <row r="30" spans="1:7" x14ac:dyDescent="0.2">
      <c r="A30">
        <v>20.8</v>
      </c>
      <c r="B30">
        <v>4.9000000000000004</v>
      </c>
      <c r="C30">
        <v>0.93</v>
      </c>
      <c r="D30">
        <v>55.39</v>
      </c>
      <c r="E30">
        <v>15.55</v>
      </c>
      <c r="F30">
        <v>0.4</v>
      </c>
      <c r="G30">
        <v>0.16059999999999999</v>
      </c>
    </row>
    <row r="31" spans="1:7" x14ac:dyDescent="0.2">
      <c r="A31">
        <v>24.3</v>
      </c>
      <c r="B31">
        <v>4.9000000000000004</v>
      </c>
      <c r="C31">
        <v>1</v>
      </c>
      <c r="D31">
        <v>62.44</v>
      </c>
      <c r="E31">
        <v>20.209800000000001</v>
      </c>
      <c r="F31">
        <v>0.44</v>
      </c>
      <c r="G31">
        <v>0.17899999999999999</v>
      </c>
    </row>
    <row r="32" spans="1:7" x14ac:dyDescent="0.2">
      <c r="A32">
        <v>25.5</v>
      </c>
      <c r="B32">
        <v>5.4</v>
      </c>
      <c r="C32">
        <v>1.02</v>
      </c>
      <c r="D32">
        <v>68.010000000000005</v>
      </c>
      <c r="E32">
        <v>21.83</v>
      </c>
      <c r="F32">
        <v>0.44</v>
      </c>
      <c r="G32">
        <v>0.185</v>
      </c>
    </row>
    <row r="33" spans="1:7" x14ac:dyDescent="0.2">
      <c r="A33">
        <v>26.3</v>
      </c>
      <c r="B33">
        <v>5.4</v>
      </c>
      <c r="C33">
        <v>1.0900000000000001</v>
      </c>
      <c r="D33">
        <v>68.599999999999994</v>
      </c>
      <c r="E33">
        <v>23.11</v>
      </c>
      <c r="F33">
        <v>0.46</v>
      </c>
      <c r="G33">
        <v>0.186</v>
      </c>
    </row>
    <row r="34" spans="1:7" x14ac:dyDescent="0.2">
      <c r="A34">
        <v>27.4</v>
      </c>
      <c r="B34">
        <v>5.5</v>
      </c>
      <c r="C34">
        <v>1.1399999999999999</v>
      </c>
      <c r="D34">
        <v>73.61</v>
      </c>
      <c r="E34">
        <v>24.35</v>
      </c>
      <c r="F34">
        <v>0.46</v>
      </c>
      <c r="G34">
        <v>0.186</v>
      </c>
    </row>
    <row r="35" spans="1:7" x14ac:dyDescent="0.2">
      <c r="A35">
        <v>27.9</v>
      </c>
      <c r="B35">
        <v>5.6</v>
      </c>
      <c r="C35">
        <v>1.61</v>
      </c>
      <c r="D35">
        <v>75.78</v>
      </c>
      <c r="E35">
        <v>25.08</v>
      </c>
      <c r="F35">
        <v>0.5</v>
      </c>
      <c r="G35">
        <v>0.186</v>
      </c>
    </row>
    <row r="36" spans="1:7" x14ac:dyDescent="0.2">
      <c r="A36">
        <v>32.299999999999997</v>
      </c>
      <c r="B36">
        <v>5.6</v>
      </c>
      <c r="C36">
        <v>1.66</v>
      </c>
      <c r="D36">
        <v>79.12</v>
      </c>
      <c r="E36">
        <v>25.31</v>
      </c>
      <c r="F36">
        <v>0.54</v>
      </c>
      <c r="G36">
        <v>0.187</v>
      </c>
    </row>
    <row r="37" spans="1:7" x14ac:dyDescent="0.2">
      <c r="A37">
        <v>32.4</v>
      </c>
      <c r="B37">
        <v>5.7</v>
      </c>
      <c r="C37">
        <v>1.88</v>
      </c>
      <c r="D37">
        <v>81.17</v>
      </c>
      <c r="E37">
        <v>25.58</v>
      </c>
      <c r="F37">
        <v>0.54</v>
      </c>
      <c r="G37">
        <v>0.189</v>
      </c>
    </row>
    <row r="38" spans="1:7" x14ac:dyDescent="0.2">
      <c r="A38">
        <v>32.799999999999997</v>
      </c>
      <c r="B38">
        <v>5.8</v>
      </c>
      <c r="C38">
        <v>1.97</v>
      </c>
      <c r="D38">
        <v>92.77</v>
      </c>
      <c r="E38">
        <v>26.07</v>
      </c>
      <c r="F38">
        <v>0.55000000000000004</v>
      </c>
      <c r="G38">
        <v>0.189</v>
      </c>
    </row>
    <row r="39" spans="1:7" x14ac:dyDescent="0.2">
      <c r="A39">
        <v>34.6</v>
      </c>
      <c r="B39">
        <v>5.8</v>
      </c>
      <c r="C39">
        <v>2.42</v>
      </c>
      <c r="D39">
        <v>110.71</v>
      </c>
      <c r="E39">
        <v>27.301199999999998</v>
      </c>
      <c r="F39">
        <v>0.56999999999999995</v>
      </c>
      <c r="G39">
        <v>0.189</v>
      </c>
    </row>
    <row r="40" spans="1:7" x14ac:dyDescent="0.2">
      <c r="A40">
        <v>35.1</v>
      </c>
      <c r="B40">
        <v>6.2</v>
      </c>
      <c r="C40">
        <v>2.48</v>
      </c>
      <c r="D40">
        <v>112.45</v>
      </c>
      <c r="E40">
        <v>27.37715</v>
      </c>
      <c r="F40">
        <v>0.56999999999999995</v>
      </c>
      <c r="G40">
        <v>0.19</v>
      </c>
    </row>
    <row r="41" spans="1:7" x14ac:dyDescent="0.2">
      <c r="A41">
        <v>35.700000000000003</v>
      </c>
      <c r="B41">
        <v>6.2</v>
      </c>
      <c r="C41">
        <v>2.57</v>
      </c>
      <c r="D41">
        <v>130.4</v>
      </c>
      <c r="E41">
        <v>29.67</v>
      </c>
      <c r="F41">
        <v>0.57999999999999996</v>
      </c>
      <c r="G41">
        <v>0.19</v>
      </c>
    </row>
    <row r="42" spans="1:7" x14ac:dyDescent="0.2">
      <c r="A42">
        <v>38.200000000000003</v>
      </c>
      <c r="B42">
        <v>6.7</v>
      </c>
      <c r="C42">
        <v>2.61</v>
      </c>
      <c r="D42">
        <v>133.05000000000001</v>
      </c>
      <c r="E42">
        <v>31.28</v>
      </c>
      <c r="F42">
        <v>0.59</v>
      </c>
      <c r="G42">
        <v>0.193</v>
      </c>
    </row>
    <row r="43" spans="1:7" x14ac:dyDescent="0.2">
      <c r="A43">
        <v>38.799999999999997</v>
      </c>
      <c r="B43">
        <v>6.7</v>
      </c>
      <c r="C43">
        <v>2.76</v>
      </c>
      <c r="D43">
        <v>143.71</v>
      </c>
      <c r="E43">
        <v>31.62</v>
      </c>
      <c r="F43">
        <v>0.66</v>
      </c>
      <c r="G43">
        <v>0.193</v>
      </c>
    </row>
    <row r="44" spans="1:7" x14ac:dyDescent="0.2">
      <c r="A44">
        <v>42.8</v>
      </c>
      <c r="B44">
        <v>6.8</v>
      </c>
      <c r="C44">
        <v>2.91</v>
      </c>
      <c r="D44">
        <v>143.94999999999999</v>
      </c>
      <c r="E44">
        <v>31.63</v>
      </c>
      <c r="F44">
        <v>0.67</v>
      </c>
      <c r="G44">
        <v>0.193</v>
      </c>
    </row>
    <row r="45" spans="1:7" x14ac:dyDescent="0.2">
      <c r="A45">
        <v>43.7</v>
      </c>
      <c r="B45">
        <v>6.8</v>
      </c>
      <c r="C45">
        <v>2.95</v>
      </c>
      <c r="D45">
        <v>165.23</v>
      </c>
      <c r="E45">
        <v>33.36</v>
      </c>
      <c r="F45">
        <v>0.67</v>
      </c>
      <c r="G45">
        <v>0.19400000000000001</v>
      </c>
    </row>
    <row r="46" spans="1:7" x14ac:dyDescent="0.2">
      <c r="A46">
        <v>44.5</v>
      </c>
      <c r="B46">
        <v>7.1</v>
      </c>
      <c r="C46" t="s">
        <v>30</v>
      </c>
      <c r="D46">
        <v>166.41</v>
      </c>
      <c r="E46">
        <v>34.11</v>
      </c>
      <c r="F46">
        <v>0.69</v>
      </c>
      <c r="G46">
        <v>0.19400000000000001</v>
      </c>
    </row>
    <row r="47" spans="1:7" x14ac:dyDescent="0.2">
      <c r="A47">
        <v>45.5</v>
      </c>
      <c r="B47">
        <v>7.2</v>
      </c>
      <c r="C47" t="s">
        <v>30</v>
      </c>
      <c r="D47">
        <v>175.06</v>
      </c>
      <c r="E47">
        <v>34.17</v>
      </c>
      <c r="F47">
        <v>0.72</v>
      </c>
      <c r="G47">
        <v>0.19500000000000001</v>
      </c>
    </row>
    <row r="48" spans="1:7" x14ac:dyDescent="0.2">
      <c r="A48">
        <v>47.4</v>
      </c>
      <c r="B48">
        <v>7.3</v>
      </c>
      <c r="C48" t="s">
        <v>30</v>
      </c>
      <c r="D48">
        <v>191.46</v>
      </c>
      <c r="E48">
        <v>38.35</v>
      </c>
      <c r="F48">
        <v>0.72</v>
      </c>
      <c r="G48">
        <v>0.19500000000000001</v>
      </c>
    </row>
    <row r="49" spans="1:7" x14ac:dyDescent="0.2">
      <c r="A49">
        <v>50.2</v>
      </c>
      <c r="B49">
        <v>7.4</v>
      </c>
      <c r="C49" t="s">
        <v>30</v>
      </c>
      <c r="D49">
        <v>197.94</v>
      </c>
      <c r="E49">
        <v>39.14</v>
      </c>
      <c r="F49">
        <v>0.73</v>
      </c>
      <c r="G49">
        <v>0.19600000000000001</v>
      </c>
    </row>
    <row r="50" spans="1:7" x14ac:dyDescent="0.2">
      <c r="A50">
        <v>50.4</v>
      </c>
      <c r="B50">
        <v>7.6</v>
      </c>
      <c r="C50" t="s">
        <v>30</v>
      </c>
      <c r="D50">
        <v>198.05780000000001</v>
      </c>
      <c r="E50">
        <v>41.41</v>
      </c>
      <c r="F50">
        <v>0.73</v>
      </c>
      <c r="G50">
        <v>0.19700000000000001</v>
      </c>
    </row>
    <row r="51" spans="1:7" x14ac:dyDescent="0.2">
      <c r="A51">
        <v>51.8</v>
      </c>
      <c r="B51">
        <v>7.8</v>
      </c>
      <c r="C51" t="s">
        <v>30</v>
      </c>
      <c r="D51">
        <v>207.59054999999998</v>
      </c>
      <c r="E51">
        <v>43.11</v>
      </c>
      <c r="F51">
        <v>0.78</v>
      </c>
      <c r="G51">
        <v>0.19800000000000001</v>
      </c>
    </row>
    <row r="52" spans="1:7" x14ac:dyDescent="0.2">
      <c r="A52">
        <v>52.9</v>
      </c>
      <c r="B52">
        <v>7.8</v>
      </c>
      <c r="C52" t="s">
        <v>30</v>
      </c>
      <c r="D52">
        <v>212.61115000000001</v>
      </c>
      <c r="E52">
        <v>44.16</v>
      </c>
      <c r="F52">
        <v>0.78</v>
      </c>
      <c r="G52">
        <v>0.2</v>
      </c>
    </row>
    <row r="53" spans="1:7" x14ac:dyDescent="0.2">
      <c r="A53">
        <v>64</v>
      </c>
      <c r="B53">
        <v>8.1</v>
      </c>
      <c r="C53" t="s">
        <v>30</v>
      </c>
      <c r="D53">
        <v>226.23</v>
      </c>
      <c r="E53">
        <v>49.08</v>
      </c>
      <c r="F53">
        <v>0.83</v>
      </c>
      <c r="G53">
        <v>0.20200000000000001</v>
      </c>
    </row>
    <row r="54" spans="1:7" x14ac:dyDescent="0.2">
      <c r="A54">
        <v>66.099999999999994</v>
      </c>
      <c r="B54">
        <v>8.6</v>
      </c>
      <c r="C54" t="s">
        <v>30</v>
      </c>
      <c r="D54">
        <v>236.63</v>
      </c>
      <c r="E54">
        <v>49.13</v>
      </c>
      <c r="F54">
        <v>0.86</v>
      </c>
      <c r="G54">
        <v>0.20499999999999999</v>
      </c>
    </row>
    <row r="55" spans="1:7" x14ac:dyDescent="0.2">
      <c r="A55">
        <v>67.8</v>
      </c>
      <c r="B55">
        <v>8.6999999999999993</v>
      </c>
      <c r="C55" t="s">
        <v>30</v>
      </c>
      <c r="D55">
        <v>245.93</v>
      </c>
      <c r="E55">
        <v>53.42</v>
      </c>
      <c r="F55">
        <v>0.87</v>
      </c>
      <c r="G55">
        <v>0.20599999999999999</v>
      </c>
    </row>
    <row r="56" spans="1:7" x14ac:dyDescent="0.2">
      <c r="A56">
        <v>68.099999999999994</v>
      </c>
      <c r="B56">
        <v>8.9</v>
      </c>
      <c r="C56" t="s">
        <v>30</v>
      </c>
      <c r="D56">
        <v>247.15</v>
      </c>
      <c r="E56">
        <v>66.5</v>
      </c>
      <c r="F56">
        <v>0.88</v>
      </c>
      <c r="G56">
        <v>0.20699999999999999</v>
      </c>
    </row>
    <row r="57" spans="1:7" x14ac:dyDescent="0.2">
      <c r="A57">
        <v>68.599999999999994</v>
      </c>
      <c r="B57">
        <v>8.9</v>
      </c>
      <c r="C57" t="s">
        <v>30</v>
      </c>
      <c r="D57">
        <v>257.47000000000003</v>
      </c>
      <c r="E57">
        <v>80.69</v>
      </c>
      <c r="F57">
        <v>0.9</v>
      </c>
      <c r="G57">
        <v>0.20799999999999999</v>
      </c>
    </row>
    <row r="58" spans="1:7" x14ac:dyDescent="0.2">
      <c r="A58">
        <v>69.7</v>
      </c>
      <c r="B58">
        <v>9</v>
      </c>
      <c r="C58" t="s">
        <v>30</v>
      </c>
      <c r="D58">
        <v>260.85000000000002</v>
      </c>
      <c r="E58">
        <v>97.67</v>
      </c>
      <c r="F58">
        <v>0.91</v>
      </c>
      <c r="G58">
        <v>0.20799999999999999</v>
      </c>
    </row>
    <row r="59" spans="1:7" x14ac:dyDescent="0.2">
      <c r="A59">
        <v>70.900000000000006</v>
      </c>
      <c r="B59">
        <v>9</v>
      </c>
      <c r="C59" t="s">
        <v>30</v>
      </c>
      <c r="D59">
        <v>267.45999999999998</v>
      </c>
      <c r="E59">
        <v>159.19999999999999</v>
      </c>
      <c r="F59">
        <v>0.93</v>
      </c>
      <c r="G59">
        <v>0.21199999999999999</v>
      </c>
    </row>
    <row r="60" spans="1:7" x14ac:dyDescent="0.2">
      <c r="A60">
        <v>71.099999999999994</v>
      </c>
      <c r="B60">
        <v>9</v>
      </c>
      <c r="C60" t="s">
        <v>30</v>
      </c>
      <c r="D60">
        <v>270.19</v>
      </c>
      <c r="E60" t="s">
        <v>30</v>
      </c>
      <c r="F60">
        <v>1.04</v>
      </c>
      <c r="G60">
        <v>0.21299999999999999</v>
      </c>
    </row>
    <row r="61" spans="1:7" x14ac:dyDescent="0.2">
      <c r="A61">
        <v>75.599999999999994</v>
      </c>
      <c r="B61">
        <v>9.1</v>
      </c>
      <c r="C61" t="s">
        <v>30</v>
      </c>
      <c r="D61">
        <v>272.74</v>
      </c>
      <c r="E61" t="s">
        <v>30</v>
      </c>
      <c r="F61">
        <v>1.08</v>
      </c>
      <c r="G61">
        <v>0.215</v>
      </c>
    </row>
    <row r="62" spans="1:7" x14ac:dyDescent="0.2">
      <c r="A62">
        <v>79.5</v>
      </c>
      <c r="B62">
        <v>9.3000000000000007</v>
      </c>
      <c r="C62" t="s">
        <v>30</v>
      </c>
      <c r="D62">
        <v>274.16000000000003</v>
      </c>
      <c r="E62" t="s">
        <v>30</v>
      </c>
      <c r="F62">
        <v>1.1100000000000001</v>
      </c>
      <c r="G62">
        <v>0.216</v>
      </c>
    </row>
    <row r="63" spans="1:7" x14ac:dyDescent="0.2">
      <c r="A63">
        <v>85.6</v>
      </c>
      <c r="B63">
        <v>10.4</v>
      </c>
      <c r="C63" t="s">
        <v>30</v>
      </c>
      <c r="D63">
        <v>274.20999999999998</v>
      </c>
      <c r="E63" t="s">
        <v>30</v>
      </c>
      <c r="F63">
        <v>1.1200000000000001</v>
      </c>
      <c r="G63">
        <v>0.216</v>
      </c>
    </row>
    <row r="64" spans="1:7" x14ac:dyDescent="0.2">
      <c r="A64">
        <v>92.3</v>
      </c>
      <c r="B64">
        <v>10.7</v>
      </c>
      <c r="C64" t="s">
        <v>30</v>
      </c>
      <c r="D64">
        <v>274.70999999999998</v>
      </c>
      <c r="E64" t="s">
        <v>30</v>
      </c>
      <c r="F64">
        <v>1.1299999999999999</v>
      </c>
      <c r="G64">
        <v>0.217</v>
      </c>
    </row>
    <row r="65" spans="1:7" x14ac:dyDescent="0.2">
      <c r="A65">
        <v>96.4</v>
      </c>
      <c r="B65">
        <v>10.8</v>
      </c>
      <c r="C65" t="s">
        <v>30</v>
      </c>
      <c r="D65">
        <v>275.87</v>
      </c>
      <c r="E65" t="s">
        <v>30</v>
      </c>
      <c r="F65">
        <v>1.1499999999999999</v>
      </c>
      <c r="G65">
        <v>0.219</v>
      </c>
    </row>
    <row r="66" spans="1:7" x14ac:dyDescent="0.2">
      <c r="A66">
        <v>98.6</v>
      </c>
      <c r="B66">
        <v>11</v>
      </c>
      <c r="C66" t="s">
        <v>30</v>
      </c>
      <c r="D66">
        <v>275.92</v>
      </c>
      <c r="E66" t="s">
        <v>30</v>
      </c>
      <c r="F66">
        <v>1.1599999999999999</v>
      </c>
      <c r="G66">
        <v>0.219</v>
      </c>
    </row>
    <row r="67" spans="1:7" x14ac:dyDescent="0.2">
      <c r="A67">
        <v>99.4</v>
      </c>
      <c r="B67">
        <v>12.6</v>
      </c>
      <c r="C67" t="s">
        <v>30</v>
      </c>
      <c r="D67">
        <v>282.7</v>
      </c>
      <c r="E67" t="s">
        <v>30</v>
      </c>
      <c r="F67">
        <v>1.19</v>
      </c>
      <c r="G67">
        <v>0.22</v>
      </c>
    </row>
    <row r="68" spans="1:7" x14ac:dyDescent="0.2">
      <c r="A68">
        <v>103</v>
      </c>
      <c r="B68">
        <v>12.6</v>
      </c>
      <c r="C68" t="s">
        <v>30</v>
      </c>
      <c r="D68">
        <v>287.04000000000002</v>
      </c>
      <c r="E68" t="s">
        <v>30</v>
      </c>
      <c r="F68">
        <v>1.2</v>
      </c>
      <c r="G68">
        <v>0.221</v>
      </c>
    </row>
    <row r="69" spans="1:7" x14ac:dyDescent="0.2">
      <c r="A69">
        <v>103.8</v>
      </c>
      <c r="B69">
        <v>13.4</v>
      </c>
      <c r="C69" t="s">
        <v>30</v>
      </c>
      <c r="D69">
        <v>287.35000000000002</v>
      </c>
      <c r="E69" t="s">
        <v>30</v>
      </c>
      <c r="F69">
        <v>1.24</v>
      </c>
      <c r="G69">
        <v>0.223</v>
      </c>
    </row>
    <row r="70" spans="1:7" x14ac:dyDescent="0.2">
      <c r="A70">
        <v>107.1</v>
      </c>
      <c r="B70">
        <v>13.6</v>
      </c>
      <c r="C70" t="s">
        <v>30</v>
      </c>
      <c r="D70">
        <v>287.37</v>
      </c>
      <c r="E70" t="s">
        <v>30</v>
      </c>
      <c r="F70">
        <v>1.27</v>
      </c>
      <c r="G70">
        <v>0.224</v>
      </c>
    </row>
    <row r="71" spans="1:7" x14ac:dyDescent="0.2">
      <c r="A71">
        <v>114.9</v>
      </c>
      <c r="B71">
        <v>13.7</v>
      </c>
      <c r="C71" t="s">
        <v>30</v>
      </c>
      <c r="D71">
        <v>291.3</v>
      </c>
      <c r="E71" t="s">
        <v>30</v>
      </c>
      <c r="F71">
        <v>1.37</v>
      </c>
      <c r="G71">
        <v>0.22500000000000001</v>
      </c>
    </row>
    <row r="72" spans="1:7" x14ac:dyDescent="0.2">
      <c r="A72">
        <v>115.1</v>
      </c>
      <c r="B72">
        <v>14.3</v>
      </c>
      <c r="C72" t="s">
        <v>30</v>
      </c>
      <c r="D72">
        <v>293.25</v>
      </c>
      <c r="E72" t="s">
        <v>30</v>
      </c>
      <c r="F72">
        <v>1.41</v>
      </c>
      <c r="G72">
        <v>0.22500000000000001</v>
      </c>
    </row>
    <row r="73" spans="1:7" x14ac:dyDescent="0.2">
      <c r="A73">
        <v>125.3</v>
      </c>
      <c r="B73">
        <v>15</v>
      </c>
      <c r="C73" t="s">
        <v>30</v>
      </c>
      <c r="D73">
        <v>293.81</v>
      </c>
      <c r="E73" t="s">
        <v>30</v>
      </c>
      <c r="F73">
        <v>1.49</v>
      </c>
      <c r="G73">
        <v>0.22700000000000001</v>
      </c>
    </row>
    <row r="74" spans="1:7" x14ac:dyDescent="0.2">
      <c r="A74">
        <v>130.5</v>
      </c>
      <c r="B74">
        <v>15.7</v>
      </c>
      <c r="C74" t="s">
        <v>30</v>
      </c>
      <c r="D74">
        <v>295.13</v>
      </c>
      <c r="E74" t="s">
        <v>30</v>
      </c>
      <c r="F74">
        <v>1.51</v>
      </c>
      <c r="G74">
        <v>0.22700000000000001</v>
      </c>
    </row>
    <row r="75" spans="1:7" x14ac:dyDescent="0.2">
      <c r="A75">
        <v>133.69999999999999</v>
      </c>
      <c r="B75">
        <v>16.8</v>
      </c>
      <c r="C75" t="s">
        <v>30</v>
      </c>
      <c r="D75">
        <v>297.73</v>
      </c>
      <c r="E75" t="s">
        <v>30</v>
      </c>
      <c r="F75">
        <v>1.58</v>
      </c>
      <c r="G75">
        <v>0.22800000000000001</v>
      </c>
    </row>
    <row r="76" spans="1:7" x14ac:dyDescent="0.2">
      <c r="A76">
        <v>135.4</v>
      </c>
      <c r="B76">
        <v>17</v>
      </c>
      <c r="C76" t="s">
        <v>30</v>
      </c>
      <c r="D76">
        <v>298.2</v>
      </c>
      <c r="E76" t="s">
        <v>30</v>
      </c>
      <c r="F76">
        <v>1.61</v>
      </c>
      <c r="G76">
        <v>0.22800000000000001</v>
      </c>
    </row>
    <row r="77" spans="1:7" x14ac:dyDescent="0.2">
      <c r="A77">
        <v>142.80000000000001</v>
      </c>
      <c r="B77">
        <v>17.7</v>
      </c>
      <c r="C77" t="s">
        <v>30</v>
      </c>
      <c r="D77">
        <v>300.10000000000002</v>
      </c>
      <c r="E77" t="s">
        <v>30</v>
      </c>
      <c r="F77">
        <v>1.68</v>
      </c>
      <c r="G77">
        <v>0.22900000000000001</v>
      </c>
    </row>
    <row r="78" spans="1:7" x14ac:dyDescent="0.2">
      <c r="A78">
        <v>143.30000000000001</v>
      </c>
      <c r="B78">
        <v>18.7</v>
      </c>
      <c r="C78" t="s">
        <v>30</v>
      </c>
      <c r="D78">
        <v>301.33</v>
      </c>
      <c r="E78" t="s">
        <v>30</v>
      </c>
      <c r="F78">
        <v>1.73</v>
      </c>
      <c r="G78">
        <v>0.23</v>
      </c>
    </row>
    <row r="79" spans="1:7" x14ac:dyDescent="0.2">
      <c r="A79">
        <v>148.19999999999999</v>
      </c>
      <c r="B79">
        <v>18.899999999999999</v>
      </c>
      <c r="C79" t="s">
        <v>30</v>
      </c>
      <c r="D79">
        <v>301.58999999999997</v>
      </c>
      <c r="E79" t="s">
        <v>30</v>
      </c>
      <c r="F79">
        <v>1.75</v>
      </c>
      <c r="G79">
        <v>0.23</v>
      </c>
    </row>
    <row r="80" spans="1:7" x14ac:dyDescent="0.2">
      <c r="A80">
        <v>150</v>
      </c>
      <c r="B80">
        <v>20.7</v>
      </c>
      <c r="C80" t="s">
        <v>30</v>
      </c>
      <c r="D80">
        <v>303.12</v>
      </c>
      <c r="E80" t="s">
        <v>30</v>
      </c>
      <c r="F80">
        <v>1.77</v>
      </c>
      <c r="G80">
        <v>0.23200000000000001</v>
      </c>
    </row>
    <row r="81" spans="1:7" x14ac:dyDescent="0.2">
      <c r="A81">
        <v>150.1</v>
      </c>
      <c r="B81">
        <v>22.5</v>
      </c>
      <c r="C81" t="s">
        <v>30</v>
      </c>
      <c r="D81">
        <v>303.52</v>
      </c>
      <c r="E81" t="s">
        <v>30</v>
      </c>
      <c r="F81">
        <v>1.77</v>
      </c>
      <c r="G81">
        <v>0.23214999999999997</v>
      </c>
    </row>
    <row r="82" spans="1:7" x14ac:dyDescent="0.2">
      <c r="A82">
        <v>153.30000000000001</v>
      </c>
      <c r="B82">
        <v>23</v>
      </c>
      <c r="C82" t="s">
        <v>30</v>
      </c>
      <c r="D82">
        <v>305.88</v>
      </c>
      <c r="E82" t="s">
        <v>30</v>
      </c>
      <c r="F82">
        <v>1.93</v>
      </c>
      <c r="G82">
        <v>0.23300000000000001</v>
      </c>
    </row>
    <row r="83" spans="1:7" x14ac:dyDescent="0.2">
      <c r="A83">
        <v>161.9</v>
      </c>
      <c r="B83">
        <v>23.1</v>
      </c>
      <c r="C83" t="s">
        <v>30</v>
      </c>
      <c r="D83">
        <v>306.39</v>
      </c>
      <c r="E83" t="s">
        <v>30</v>
      </c>
      <c r="F83">
        <v>2.0099999999999998</v>
      </c>
      <c r="G83">
        <v>0.23300000000000001</v>
      </c>
    </row>
    <row r="84" spans="1:7" x14ac:dyDescent="0.2">
      <c r="A84">
        <v>166.4</v>
      </c>
      <c r="B84">
        <v>23.8</v>
      </c>
      <c r="C84" t="s">
        <v>30</v>
      </c>
      <c r="D84">
        <v>309.18</v>
      </c>
      <c r="E84" t="s">
        <v>30</v>
      </c>
      <c r="F84">
        <v>2.1</v>
      </c>
      <c r="G84">
        <v>0.23499999999999999</v>
      </c>
    </row>
    <row r="85" spans="1:7" x14ac:dyDescent="0.2">
      <c r="A85">
        <v>170.20054999999999</v>
      </c>
      <c r="B85">
        <v>24.6</v>
      </c>
      <c r="C85" t="s">
        <v>30</v>
      </c>
      <c r="D85">
        <v>309.19</v>
      </c>
      <c r="E85" t="s">
        <v>30</v>
      </c>
      <c r="F85">
        <v>2.2400000000000002</v>
      </c>
      <c r="G85">
        <v>0.23499999999999999</v>
      </c>
    </row>
    <row r="86" spans="1:7" x14ac:dyDescent="0.2">
      <c r="A86">
        <v>174</v>
      </c>
      <c r="B86">
        <v>29.1</v>
      </c>
      <c r="C86" t="s">
        <v>30</v>
      </c>
      <c r="D86">
        <v>309.76</v>
      </c>
      <c r="E86" t="s">
        <v>30</v>
      </c>
      <c r="F86">
        <v>2.58</v>
      </c>
      <c r="G86">
        <v>0.23599999999999999</v>
      </c>
    </row>
    <row r="87" spans="1:7" x14ac:dyDescent="0.2">
      <c r="A87">
        <v>174.7</v>
      </c>
      <c r="B87">
        <v>30</v>
      </c>
      <c r="C87" t="s">
        <v>30</v>
      </c>
      <c r="D87">
        <v>309.76</v>
      </c>
      <c r="E87" t="s">
        <v>30</v>
      </c>
      <c r="F87">
        <v>2.65</v>
      </c>
      <c r="G87">
        <v>0.23699999999999999</v>
      </c>
    </row>
    <row r="88" spans="1:7" x14ac:dyDescent="0.2">
      <c r="A88">
        <v>176.4</v>
      </c>
      <c r="B88">
        <v>31.9</v>
      </c>
      <c r="C88" t="s">
        <v>30</v>
      </c>
      <c r="D88">
        <v>311.92</v>
      </c>
      <c r="E88" t="s">
        <v>30</v>
      </c>
      <c r="F88">
        <v>2.9253499999999999</v>
      </c>
      <c r="G88">
        <v>0.23799999999999999</v>
      </c>
    </row>
    <row r="89" spans="1:7" x14ac:dyDescent="0.2">
      <c r="A89">
        <v>190.46020000000001</v>
      </c>
      <c r="B89">
        <v>36.700000000000003</v>
      </c>
      <c r="C89" t="s">
        <v>30</v>
      </c>
      <c r="D89">
        <v>311.95999999999998</v>
      </c>
      <c r="E89" t="s">
        <v>30</v>
      </c>
      <c r="F89">
        <v>3.14</v>
      </c>
      <c r="G89">
        <v>0.24099999999999999</v>
      </c>
    </row>
    <row r="90" spans="1:7" x14ac:dyDescent="0.2">
      <c r="A90">
        <v>193.8</v>
      </c>
      <c r="B90">
        <v>37.6</v>
      </c>
      <c r="C90" t="s">
        <v>30</v>
      </c>
      <c r="D90">
        <v>312.89999999999998</v>
      </c>
      <c r="E90" t="s">
        <v>30</v>
      </c>
      <c r="F90">
        <v>3.18</v>
      </c>
      <c r="G90">
        <v>0.24399999999999999</v>
      </c>
    </row>
    <row r="91" spans="1:7" x14ac:dyDescent="0.2">
      <c r="A91">
        <v>224</v>
      </c>
      <c r="B91">
        <v>38.200000000000003</v>
      </c>
      <c r="C91" t="s">
        <v>30</v>
      </c>
      <c r="D91">
        <v>313.73</v>
      </c>
      <c r="E91" t="s">
        <v>30</v>
      </c>
      <c r="F91">
        <v>3.2401</v>
      </c>
      <c r="G91">
        <v>0.253</v>
      </c>
    </row>
    <row r="92" spans="1:7" x14ac:dyDescent="0.2">
      <c r="A92">
        <v>230.2</v>
      </c>
      <c r="B92">
        <v>38.799999999999997</v>
      </c>
      <c r="C92" t="s">
        <v>30</v>
      </c>
      <c r="D92">
        <v>313.74</v>
      </c>
      <c r="E92" t="s">
        <v>30</v>
      </c>
      <c r="F92">
        <v>3.86</v>
      </c>
      <c r="G92">
        <v>0.28699999999999998</v>
      </c>
    </row>
    <row r="93" spans="1:7" x14ac:dyDescent="0.2">
      <c r="A93">
        <v>247.5</v>
      </c>
      <c r="B93">
        <v>47.8</v>
      </c>
      <c r="C93" t="s">
        <v>30</v>
      </c>
      <c r="D93">
        <v>315.83</v>
      </c>
      <c r="E93" t="s">
        <v>30</v>
      </c>
      <c r="F93">
        <v>5.18</v>
      </c>
      <c r="G93">
        <v>0.378</v>
      </c>
    </row>
    <row r="94" spans="1:7" x14ac:dyDescent="0.2">
      <c r="A94">
        <v>270.3</v>
      </c>
      <c r="B94">
        <v>48.9</v>
      </c>
      <c r="C94" t="s">
        <v>30</v>
      </c>
      <c r="D94">
        <v>317.52</v>
      </c>
      <c r="E94" t="s">
        <v>30</v>
      </c>
      <c r="F94">
        <v>5.82</v>
      </c>
      <c r="G94">
        <v>0.44900000000000001</v>
      </c>
    </row>
    <row r="95" spans="1:7" x14ac:dyDescent="0.2">
      <c r="A95">
        <v>303.8</v>
      </c>
      <c r="B95">
        <v>50.3</v>
      </c>
      <c r="C95" t="s">
        <v>30</v>
      </c>
      <c r="D95">
        <v>318.79000000000002</v>
      </c>
      <c r="E95" t="s">
        <v>30</v>
      </c>
      <c r="F95">
        <v>5.9</v>
      </c>
      <c r="G95">
        <v>0.54600000000000004</v>
      </c>
    </row>
    <row r="96" spans="1:7" x14ac:dyDescent="0.2">
      <c r="A96">
        <v>306.2</v>
      </c>
      <c r="B96">
        <v>55.7</v>
      </c>
      <c r="C96" t="s">
        <v>30</v>
      </c>
      <c r="D96">
        <v>321.49</v>
      </c>
      <c r="E96" t="s">
        <v>30</v>
      </c>
      <c r="F96">
        <v>5.97</v>
      </c>
      <c r="G96">
        <v>0.58699999999999997</v>
      </c>
    </row>
    <row r="97" spans="1:7" x14ac:dyDescent="0.2">
      <c r="A97">
        <v>323</v>
      </c>
      <c r="B97">
        <v>59</v>
      </c>
      <c r="C97" t="s">
        <v>30</v>
      </c>
      <c r="D97">
        <v>324.10000000000002</v>
      </c>
      <c r="E97" t="s">
        <v>30</v>
      </c>
      <c r="F97">
        <v>6.43</v>
      </c>
      <c r="G97">
        <v>0.61199999999999999</v>
      </c>
    </row>
    <row r="98" spans="1:7" x14ac:dyDescent="0.2">
      <c r="A98">
        <v>328</v>
      </c>
      <c r="B98">
        <v>64.400000000000006</v>
      </c>
      <c r="C98" t="s">
        <v>30</v>
      </c>
      <c r="D98">
        <v>325.22000000000003</v>
      </c>
      <c r="E98" t="s">
        <v>30</v>
      </c>
      <c r="F98">
        <v>6.75075</v>
      </c>
      <c r="G98">
        <v>0.65700000000000003</v>
      </c>
    </row>
    <row r="99" spans="1:7" x14ac:dyDescent="0.2">
      <c r="A99">
        <v>330.8</v>
      </c>
      <c r="B99">
        <v>64.599999999999994</v>
      </c>
      <c r="C99" t="s">
        <v>30</v>
      </c>
      <c r="D99">
        <v>326.93</v>
      </c>
      <c r="E99" t="s">
        <v>30</v>
      </c>
      <c r="F99">
        <v>8.4600000000000009</v>
      </c>
      <c r="G99">
        <v>0.70199999999999996</v>
      </c>
    </row>
    <row r="100" spans="1:7" x14ac:dyDescent="0.2">
      <c r="A100">
        <v>335.3</v>
      </c>
      <c r="B100">
        <v>68.2</v>
      </c>
      <c r="C100" t="s">
        <v>30</v>
      </c>
      <c r="D100">
        <v>327.97</v>
      </c>
      <c r="E100" t="s">
        <v>30</v>
      </c>
      <c r="F100">
        <v>8.9</v>
      </c>
      <c r="G100">
        <v>0.96599999999999997</v>
      </c>
    </row>
    <row r="101" spans="1:7" x14ac:dyDescent="0.2">
      <c r="A101">
        <v>343.4</v>
      </c>
      <c r="B101">
        <v>68.400000000000006</v>
      </c>
      <c r="C101" t="s">
        <v>30</v>
      </c>
      <c r="D101">
        <v>327.99</v>
      </c>
      <c r="E101" t="s">
        <v>30</v>
      </c>
      <c r="F101">
        <v>10.199999999999999</v>
      </c>
      <c r="G101">
        <v>0.99900000000000011</v>
      </c>
    </row>
    <row r="102" spans="1:7" x14ac:dyDescent="0.2">
      <c r="A102">
        <v>349.6</v>
      </c>
      <c r="B102">
        <v>74.099999999999994</v>
      </c>
      <c r="C102" t="s">
        <v>30</v>
      </c>
      <c r="D102">
        <v>332.93</v>
      </c>
      <c r="E102" t="s">
        <v>30</v>
      </c>
      <c r="F102">
        <v>10.52</v>
      </c>
      <c r="G102">
        <v>1.151</v>
      </c>
    </row>
    <row r="103" spans="1:7" x14ac:dyDescent="0.2">
      <c r="A103">
        <v>388.3</v>
      </c>
      <c r="B103">
        <v>74.900000000000006</v>
      </c>
      <c r="C103" t="s">
        <v>30</v>
      </c>
      <c r="D103">
        <v>336.11</v>
      </c>
      <c r="E103" t="s">
        <v>30</v>
      </c>
      <c r="F103">
        <v>10.87</v>
      </c>
      <c r="G103">
        <v>1.35</v>
      </c>
    </row>
    <row r="104" spans="1:7" x14ac:dyDescent="0.2">
      <c r="A104">
        <v>396.05889999999999</v>
      </c>
      <c r="B104">
        <v>77.5</v>
      </c>
      <c r="C104" t="s">
        <v>30</v>
      </c>
      <c r="D104">
        <v>339.26</v>
      </c>
      <c r="E104" t="s">
        <v>30</v>
      </c>
      <c r="F104">
        <v>11.37</v>
      </c>
      <c r="G104">
        <v>1.585</v>
      </c>
    </row>
    <row r="105" spans="1:7" x14ac:dyDescent="0.2">
      <c r="A105">
        <v>456</v>
      </c>
      <c r="B105">
        <v>78.599999999999994</v>
      </c>
      <c r="C105" t="s">
        <v>30</v>
      </c>
      <c r="D105">
        <v>339.39</v>
      </c>
      <c r="E105" t="s">
        <v>30</v>
      </c>
      <c r="F105">
        <v>12.5</v>
      </c>
      <c r="G105">
        <v>1.64</v>
      </c>
    </row>
    <row r="106" spans="1:7" x14ac:dyDescent="0.2">
      <c r="A106">
        <v>566.6</v>
      </c>
      <c r="B106">
        <v>126.4</v>
      </c>
      <c r="C106" t="s">
        <v>30</v>
      </c>
      <c r="D106">
        <v>341.35</v>
      </c>
      <c r="E106" t="s">
        <v>30</v>
      </c>
      <c r="F106">
        <v>15.02</v>
      </c>
      <c r="G106">
        <v>1.9330000000000001</v>
      </c>
    </row>
    <row r="107" spans="1:7" x14ac:dyDescent="0.2">
      <c r="A107">
        <v>644.6</v>
      </c>
      <c r="B107">
        <v>126.5</v>
      </c>
      <c r="C107" t="s">
        <v>30</v>
      </c>
      <c r="D107">
        <v>341.92</v>
      </c>
      <c r="E107" t="s">
        <v>30</v>
      </c>
      <c r="F107">
        <v>15.72</v>
      </c>
      <c r="G107">
        <v>3.0339999999999998</v>
      </c>
    </row>
    <row r="108" spans="1:7" x14ac:dyDescent="0.2">
      <c r="A108">
        <v>721.3</v>
      </c>
      <c r="B108">
        <v>153</v>
      </c>
      <c r="C108" t="s">
        <v>30</v>
      </c>
      <c r="D108">
        <v>343.94</v>
      </c>
      <c r="E108" t="s">
        <v>30</v>
      </c>
      <c r="F108">
        <v>17.41</v>
      </c>
      <c r="G108">
        <v>5.8860000000000001</v>
      </c>
    </row>
    <row r="109" spans="1:7" x14ac:dyDescent="0.2">
      <c r="A109">
        <v>736</v>
      </c>
      <c r="B109">
        <v>176.5</v>
      </c>
      <c r="C109" t="s">
        <v>30</v>
      </c>
      <c r="D109">
        <v>345.51</v>
      </c>
      <c r="E109" t="s">
        <v>30</v>
      </c>
      <c r="F109">
        <v>19.059999999999999</v>
      </c>
      <c r="G109">
        <v>6.649</v>
      </c>
    </row>
    <row r="110" spans="1:7" x14ac:dyDescent="0.2">
      <c r="A110">
        <v>818.1</v>
      </c>
      <c r="B110">
        <v>186</v>
      </c>
      <c r="C110" t="s">
        <v>30</v>
      </c>
      <c r="D110">
        <v>348.06</v>
      </c>
      <c r="E110" t="s">
        <v>30</v>
      </c>
      <c r="F110">
        <v>19.3</v>
      </c>
      <c r="G110">
        <v>15.23</v>
      </c>
    </row>
    <row r="111" spans="1:7" x14ac:dyDescent="0.2">
      <c r="A111">
        <v>903.3</v>
      </c>
      <c r="B111">
        <v>201.5</v>
      </c>
      <c r="C111" t="s">
        <v>30</v>
      </c>
      <c r="D111">
        <v>370.68</v>
      </c>
      <c r="E111" t="s">
        <v>30</v>
      </c>
      <c r="F111">
        <v>19.59</v>
      </c>
      <c r="G111">
        <v>16.957999999999998</v>
      </c>
    </row>
    <row r="112" spans="1:7" x14ac:dyDescent="0.2">
      <c r="A112">
        <v>919.5</v>
      </c>
      <c r="B112">
        <v>213.5</v>
      </c>
      <c r="C112" t="s">
        <v>30</v>
      </c>
      <c r="D112">
        <v>418.81</v>
      </c>
      <c r="E112" t="s">
        <v>30</v>
      </c>
      <c r="F112">
        <v>19.7</v>
      </c>
      <c r="G112">
        <v>27.295999999999999</v>
      </c>
    </row>
    <row r="113" spans="1:7" x14ac:dyDescent="0.2">
      <c r="A113">
        <v>958.2</v>
      </c>
      <c r="B113">
        <v>230</v>
      </c>
      <c r="C113" t="s">
        <v>30</v>
      </c>
      <c r="D113">
        <v>550.80999999999995</v>
      </c>
      <c r="E113" t="s">
        <v>30</v>
      </c>
      <c r="F113">
        <v>21.61</v>
      </c>
      <c r="G113">
        <v>33.134999999999998</v>
      </c>
    </row>
    <row r="114" spans="1:7" x14ac:dyDescent="0.2">
      <c r="A114">
        <v>1002</v>
      </c>
      <c r="B114">
        <v>233.7</v>
      </c>
      <c r="C114" t="s">
        <v>30</v>
      </c>
      <c r="D114">
        <v>620.5</v>
      </c>
      <c r="E114" t="s">
        <v>30</v>
      </c>
      <c r="F114">
        <v>21.66</v>
      </c>
      <c r="G114">
        <v>35.182000000000002</v>
      </c>
    </row>
    <row r="115" spans="1:7" x14ac:dyDescent="0.2">
      <c r="A115">
        <v>1021.6</v>
      </c>
      <c r="B115">
        <v>239.2</v>
      </c>
      <c r="C115" t="s">
        <v>30</v>
      </c>
      <c r="D115">
        <v>695.16</v>
      </c>
      <c r="E115" t="s">
        <v>30</v>
      </c>
      <c r="F115">
        <v>24.48</v>
      </c>
      <c r="G115">
        <v>41.423000000000002</v>
      </c>
    </row>
    <row r="116" spans="1:7" x14ac:dyDescent="0.2">
      <c r="A116">
        <v>1061</v>
      </c>
      <c r="B116">
        <v>292.60000000000002</v>
      </c>
      <c r="C116" t="s">
        <v>30</v>
      </c>
      <c r="D116">
        <v>2707</v>
      </c>
      <c r="E116" t="s">
        <v>30</v>
      </c>
      <c r="F116">
        <v>53.41</v>
      </c>
      <c r="G116">
        <v>54.671999999999997</v>
      </c>
    </row>
    <row r="117" spans="1:7" x14ac:dyDescent="0.2">
      <c r="A117">
        <v>1180.4000000000001</v>
      </c>
      <c r="B117">
        <v>364</v>
      </c>
      <c r="C117" t="s">
        <v>30</v>
      </c>
      <c r="D117">
        <v>2954.32</v>
      </c>
      <c r="E117" t="s">
        <v>30</v>
      </c>
      <c r="F117">
        <v>59.98</v>
      </c>
      <c r="G117">
        <v>452.33</v>
      </c>
    </row>
    <row r="118" spans="1:7" x14ac:dyDescent="0.2">
      <c r="A118">
        <v>1252.5</v>
      </c>
      <c r="B118">
        <v>378.47200000000004</v>
      </c>
      <c r="C118" t="s">
        <v>30</v>
      </c>
      <c r="D118" t="s">
        <v>30</v>
      </c>
      <c r="E118" t="s">
        <v>30</v>
      </c>
      <c r="F118">
        <v>74.47</v>
      </c>
      <c r="G118">
        <v>495.37</v>
      </c>
    </row>
    <row r="119" spans="1:7" x14ac:dyDescent="0.2">
      <c r="A119">
        <v>1256.0999999999999</v>
      </c>
      <c r="B119">
        <v>453.55595000000005</v>
      </c>
      <c r="C119" t="s">
        <v>30</v>
      </c>
      <c r="D119" t="s">
        <v>30</v>
      </c>
      <c r="E119" t="s">
        <v>30</v>
      </c>
      <c r="F119">
        <v>77.849999999999994</v>
      </c>
      <c r="G119" t="s">
        <v>30</v>
      </c>
    </row>
    <row r="120" spans="1:7" x14ac:dyDescent="0.2">
      <c r="A120">
        <v>1340.7</v>
      </c>
      <c r="B120">
        <v>1384.2498000000001</v>
      </c>
      <c r="C120" t="s">
        <v>30</v>
      </c>
      <c r="D120" t="s">
        <v>30</v>
      </c>
      <c r="E120" t="s">
        <v>30</v>
      </c>
      <c r="F120">
        <v>227.41</v>
      </c>
      <c r="G120" t="s">
        <v>30</v>
      </c>
    </row>
    <row r="121" spans="1:7" x14ac:dyDescent="0.2">
      <c r="A121" t="s">
        <v>30</v>
      </c>
      <c r="B121" t="s">
        <v>30</v>
      </c>
      <c r="C121" t="s">
        <v>30</v>
      </c>
      <c r="D121" t="s">
        <v>30</v>
      </c>
      <c r="E121" t="s">
        <v>30</v>
      </c>
      <c r="F121" t="s">
        <v>30</v>
      </c>
      <c r="G121" t="s">
        <v>30</v>
      </c>
    </row>
    <row r="122" spans="1:7" x14ac:dyDescent="0.2">
      <c r="A122" t="s">
        <v>30</v>
      </c>
      <c r="B122" t="s">
        <v>30</v>
      </c>
      <c r="C122" t="s">
        <v>30</v>
      </c>
      <c r="D122" t="s">
        <v>30</v>
      </c>
      <c r="E122" t="s">
        <v>30</v>
      </c>
      <c r="F122" t="s">
        <v>30</v>
      </c>
      <c r="G122" t="s">
        <v>30</v>
      </c>
    </row>
    <row r="123" spans="1:7" x14ac:dyDescent="0.2">
      <c r="A123" t="s">
        <v>30</v>
      </c>
      <c r="B123" t="s">
        <v>30</v>
      </c>
      <c r="C123" t="s">
        <v>30</v>
      </c>
      <c r="D123" t="s">
        <v>30</v>
      </c>
      <c r="E123" t="s">
        <v>30</v>
      </c>
      <c r="F123" t="s">
        <v>30</v>
      </c>
      <c r="G123" t="s">
        <v>30</v>
      </c>
    </row>
    <row r="124" spans="1:7" x14ac:dyDescent="0.2">
      <c r="A124" t="s">
        <v>30</v>
      </c>
      <c r="B124" t="s">
        <v>30</v>
      </c>
      <c r="C124" t="s">
        <v>30</v>
      </c>
      <c r="D124" t="s">
        <v>30</v>
      </c>
      <c r="E124" t="s">
        <v>30</v>
      </c>
      <c r="F124" t="s">
        <v>30</v>
      </c>
      <c r="G124" t="s">
        <v>30</v>
      </c>
    </row>
    <row r="125" spans="1:7" x14ac:dyDescent="0.2">
      <c r="A125" t="s">
        <v>30</v>
      </c>
      <c r="B125" t="s">
        <v>30</v>
      </c>
      <c r="C125" t="s">
        <v>30</v>
      </c>
      <c r="D125" t="s">
        <v>30</v>
      </c>
      <c r="E125" t="s">
        <v>30</v>
      </c>
      <c r="F125" t="s">
        <v>30</v>
      </c>
      <c r="G125" t="s">
        <v>30</v>
      </c>
    </row>
    <row r="126" spans="1:7" x14ac:dyDescent="0.2">
      <c r="A126" t="s">
        <v>30</v>
      </c>
      <c r="B126" t="s">
        <v>30</v>
      </c>
      <c r="C126" t="s">
        <v>30</v>
      </c>
      <c r="D126" t="s">
        <v>30</v>
      </c>
      <c r="E126" t="s">
        <v>30</v>
      </c>
      <c r="F126" t="s">
        <v>30</v>
      </c>
      <c r="G126" t="s">
        <v>30</v>
      </c>
    </row>
    <row r="127" spans="1:7" x14ac:dyDescent="0.2">
      <c r="A127" t="s">
        <v>30</v>
      </c>
      <c r="B127" t="s">
        <v>30</v>
      </c>
      <c r="C127" t="s">
        <v>30</v>
      </c>
      <c r="D127" t="s">
        <v>30</v>
      </c>
      <c r="E127" t="s">
        <v>30</v>
      </c>
      <c r="F127" t="s">
        <v>30</v>
      </c>
      <c r="G127" t="s">
        <v>30</v>
      </c>
    </row>
    <row r="128" spans="1:7" x14ac:dyDescent="0.2">
      <c r="A128" t="s">
        <v>30</v>
      </c>
      <c r="B128" t="s">
        <v>30</v>
      </c>
      <c r="C128" t="s">
        <v>30</v>
      </c>
      <c r="D128" t="s">
        <v>30</v>
      </c>
      <c r="E128" t="s">
        <v>30</v>
      </c>
      <c r="F128" t="s">
        <v>30</v>
      </c>
      <c r="G128" t="s">
        <v>30</v>
      </c>
    </row>
    <row r="129" spans="1:7" x14ac:dyDescent="0.2">
      <c r="A129" t="s">
        <v>30</v>
      </c>
      <c r="B129" t="s">
        <v>30</v>
      </c>
      <c r="C129" t="s">
        <v>30</v>
      </c>
      <c r="D129" t="s">
        <v>30</v>
      </c>
      <c r="E129" t="s">
        <v>30</v>
      </c>
      <c r="F129" t="s">
        <v>30</v>
      </c>
      <c r="G129" t="s">
        <v>30</v>
      </c>
    </row>
  </sheetData>
  <sortState ref="G2:G129">
    <sortCondition ref="G2"/>
  </sortState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Recipes</vt:lpstr>
      <vt:lpstr>Dwell time calc</vt:lpstr>
      <vt:lpstr>Bottle weights</vt:lpstr>
      <vt:lpstr>Old water data</vt:lpstr>
      <vt:lpstr>Slope plots</vt:lpstr>
    </vt:vector>
  </TitlesOfParts>
  <Company>Union College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Hollocher, Kurt</dc:creator>
  <cp:lastModifiedBy>Kurt Hollocher</cp:lastModifiedBy>
  <dcterms:created xsi:type="dcterms:W3CDTF">2006-05-22T15:27:27Z</dcterms:created>
  <dcterms:modified xsi:type="dcterms:W3CDTF">2017-02-04T21:11:09Z</dcterms:modified>
</cp:coreProperties>
</file>